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Denne_projektmappe" defaultThemeVersion="166925"/>
  <mc:AlternateContent xmlns:mc="http://schemas.openxmlformats.org/markup-compatibility/2006">
    <mc:Choice Requires="x15">
      <x15ac:absPath xmlns:x15ac="http://schemas.microsoft.com/office/spreadsheetml/2010/11/ac" url="https://cf365.sharepoint.com/sites/Carlsbergfondet/Delte dokumenter/05. Afdeling B/X25. 150-års jubilæumssatsning/5. Budget/"/>
    </mc:Choice>
  </mc:AlternateContent>
  <xr:revisionPtr revIDLastSave="84" documentId="8_{41962C78-8820-4B89-BC00-7B04FB20F793}" xr6:coauthVersionLast="47" xr6:coauthVersionMax="47" xr10:uidLastSave="{708E4DFC-78F2-4197-A791-364194C24C70}"/>
  <workbookProtection workbookAlgorithmName="SHA-512" workbookHashValue="nLHw2AKMkdOuQN4UpnpR3owC0ljHG66EjZQ9LRKulPuccl7JKX6kyhYPD7R3ipxuJAn3R9VaqO2kb18iFgrGOQ==" workbookSaltValue="igRm/RHkVPyvjwh4Mbn2sQ==" workbookSpinCount="100000" lockStructure="1"/>
  <bookViews>
    <workbookView xWindow="28680" yWindow="-120" windowWidth="29040" windowHeight="17520" tabRatio="904" xr2:uid="{54A38FE4-C726-463A-9DB1-9B50F233C616}"/>
  </bookViews>
  <sheets>
    <sheet name="Start page" sheetId="1" r:id="rId1"/>
    <sheet name="Finalised budget" sheetId="35" r:id="rId2"/>
    <sheet name="Lists (hide)" sheetId="11" state="hidden" r:id="rId3"/>
    <sheet name="User guides (hide)" sheetId="16" state="hidden" r:id="rId4"/>
    <sheet name="Template with PS (hide)" sheetId="40" state="hidden" r:id="rId5"/>
    <sheet name="Carlsberg Foundation IRC" sheetId="48" r:id="rId6"/>
    <sheet name="Template without PS (hide)" sheetId="41" state="hidden" r:id="rId7"/>
    <sheet name="Science Communication" sheetId="28" state="hidden" r:id="rId8"/>
    <sheet name="Carlsberg Mindelegat" sheetId="29" state="hidden" r:id="rId9"/>
  </sheets>
  <externalReferences>
    <externalReference r:id="rId10"/>
    <externalReference r:id="rId11"/>
  </externalReferences>
  <definedNames>
    <definedName name="_1">'Lists (hide)'!$AH$2</definedName>
    <definedName name="_10">'Lists (hide)'!#REF!</definedName>
    <definedName name="_11">'Lists (hide)'!#REF!</definedName>
    <definedName name="_12">'Lists (hide)'!#REF!</definedName>
    <definedName name="_13">'Lists (hide)'!#REF!</definedName>
    <definedName name="_14">'Lists (hide)'!#REF!</definedName>
    <definedName name="_15">'Lists (hide)'!#REF!</definedName>
    <definedName name="_2">'Lists (hide)'!#REF!</definedName>
    <definedName name="_3">'Lists (hide)'!#REF!</definedName>
    <definedName name="_4">'Lists (hide)'!#REF!</definedName>
    <definedName name="_5">'Lists (hide)'!#REF!</definedName>
    <definedName name="_6">'Lists (hide)'!#REF!</definedName>
    <definedName name="_7">'Lists (hide)'!#REF!</definedName>
    <definedName name="_8">'Lists (hide)'!#REF!</definedName>
    <definedName name="_9">'Lists (hide)'!#REF!</definedName>
    <definedName name="Print_Area_Formula" localSheetId="1">OFFSET('Finalised budget'!$A$6,0,1,COUNTIF('Finalised budget'!$A:$A,"&gt;="&amp;0)-4,COUNTIF('Finalised budget'!$6:$6,".")+1)</definedName>
    <definedName name="_xlnm.Print_Area" localSheetId="5">'Carlsberg Foundation IRC'!$AB$1</definedName>
    <definedName name="_xlnm.Print_Area" localSheetId="8">Carlsberg [1]Mindelegat!$Z$1</definedName>
    <definedName name="_xlnm.Print_Area" localSheetId="1">'Finalised budget'!Print_Area_Formula</definedName>
    <definedName name="_xlnm.Print_Area" localSheetId="7">Science [2]Communication!$Z$1</definedName>
    <definedName name="_xlnm.Print_Area" localSheetId="4">'Template with PS (hide)'!$Z$1</definedName>
    <definedName name="_xlnm.Print_Area" localSheetId="6">'Template without PS (hide)'!$Z$1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2" i="48" l="1"/>
  <c r="I15" i="48"/>
  <c r="I16" i="48"/>
  <c r="I19" i="48"/>
  <c r="I20" i="48"/>
  <c r="I21" i="48"/>
  <c r="D25" i="48"/>
  <c r="X57" i="48"/>
  <c r="U86" i="48"/>
  <c r="V57" i="48"/>
  <c r="U57" i="48"/>
  <c r="K1" i="48"/>
  <c r="W86" i="48"/>
  <c r="S86" i="48"/>
  <c r="Q86" i="48"/>
  <c r="O86" i="48"/>
  <c r="M86" i="48"/>
  <c r="K86" i="48"/>
  <c r="B86" i="48"/>
  <c r="G61" i="48"/>
  <c r="B61" i="48"/>
  <c r="G60" i="48"/>
  <c r="B60" i="48"/>
  <c r="W57" i="48"/>
  <c r="T57" i="48"/>
  <c r="S57" i="48"/>
  <c r="R57" i="48"/>
  <c r="Q57" i="48"/>
  <c r="P57" i="48"/>
  <c r="O57" i="48"/>
  <c r="N57" i="48"/>
  <c r="M57" i="48"/>
  <c r="L57" i="48"/>
  <c r="K57" i="48"/>
  <c r="B57" i="48"/>
  <c r="A30" i="48"/>
  <c r="A31" i="48" s="1"/>
  <c r="A32" i="48" s="1"/>
  <c r="A33" i="48" s="1"/>
  <c r="A34" i="48" s="1"/>
  <c r="A35" i="48" s="1"/>
  <c r="J27" i="48"/>
  <c r="I27" i="48"/>
  <c r="C5" i="48"/>
  <c r="I1" i="48"/>
  <c r="V6" i="11"/>
  <c r="B71" i="48"/>
  <c r="B53" i="48"/>
  <c r="B43" i="48"/>
  <c r="C19" i="35" a="1"/>
  <c r="F20" i="48"/>
  <c r="B66" i="48"/>
  <c r="B82" i="48"/>
  <c r="E43" i="48"/>
  <c r="B46" i="48"/>
  <c r="B39" i="48"/>
  <c r="B41" i="48"/>
  <c r="C18" i="35" a="1"/>
  <c r="E38" i="48"/>
  <c r="B50" i="48"/>
  <c r="B72" i="48"/>
  <c r="C17" i="35" a="1"/>
  <c r="B73" i="48"/>
  <c r="B52" i="48"/>
  <c r="B83" i="48"/>
  <c r="B55" i="48"/>
  <c r="B77" i="48"/>
  <c r="B78" i="48"/>
  <c r="B81" i="48"/>
  <c r="E18" i="35" a="1"/>
  <c r="B44" i="48"/>
  <c r="E17" i="35" a="1"/>
  <c r="B37" i="48"/>
  <c r="B38" i="48"/>
  <c r="B48" i="48"/>
  <c r="B54" i="48"/>
  <c r="E19" i="35" a="1"/>
  <c r="E15" i="35" a="1"/>
  <c r="B84" i="48"/>
  <c r="B80" i="48"/>
  <c r="C15" i="35" a="1"/>
  <c r="B76" i="48"/>
  <c r="C14" i="35" a="1"/>
  <c r="B45" i="48"/>
  <c r="B51" i="48"/>
  <c r="B69" i="48"/>
  <c r="B68" i="48"/>
  <c r="B36" i="48"/>
  <c r="B67" i="48"/>
  <c r="C21" i="35" a="1"/>
  <c r="B75" i="48"/>
  <c r="C22" i="35" a="1"/>
  <c r="E54" i="48"/>
  <c r="K29" i="48" l="1"/>
  <c r="E19" i="35"/>
  <c r="E17" i="35"/>
  <c r="E18" i="35"/>
  <c r="C17" i="35"/>
  <c r="C18" i="35"/>
  <c r="C19" i="35"/>
  <c r="C22" i="35"/>
  <c r="C21" i="35"/>
  <c r="E15" i="35"/>
  <c r="C15" i="35"/>
  <c r="C14" i="35"/>
  <c r="C43" i="48"/>
  <c r="A36" i="48"/>
  <c r="A37" i="48" s="1"/>
  <c r="A38" i="48" s="1"/>
  <c r="A39" i="48" s="1"/>
  <c r="K28" i="48"/>
  <c r="M28" i="48" s="1"/>
  <c r="O28" i="48" s="1"/>
  <c r="Q28" i="48" s="1"/>
  <c r="U28" i="48" s="1"/>
  <c r="B5" i="35"/>
  <c r="C38" i="48"/>
  <c r="C54" i="48"/>
  <c r="B65" i="48"/>
  <c r="E40" i="48"/>
  <c r="E51" i="48"/>
  <c r="E49" i="48"/>
  <c r="E39" i="48"/>
  <c r="E48" i="48"/>
  <c r="E42" i="48"/>
  <c r="E36" i="48"/>
  <c r="E55" i="48"/>
  <c r="B79" i="48"/>
  <c r="E47" i="48"/>
  <c r="B40" i="48"/>
  <c r="B74" i="48"/>
  <c r="E41" i="48"/>
  <c r="B49" i="48"/>
  <c r="E37" i="48"/>
  <c r="B42" i="48"/>
  <c r="E45" i="48"/>
  <c r="E46" i="48"/>
  <c r="B70" i="48"/>
  <c r="E53" i="48"/>
  <c r="B47" i="48"/>
  <c r="E50" i="48"/>
  <c r="F23" i="48"/>
  <c r="E13" i="35" a="1"/>
  <c r="E52" i="48"/>
  <c r="E44" i="48"/>
  <c r="E21" i="35" a="1"/>
  <c r="E21" i="35" l="1"/>
  <c r="J27" i="35" s="1"/>
  <c r="S28" i="48"/>
  <c r="W28" i="48" s="1"/>
  <c r="F25" i="48"/>
  <c r="C47" i="48"/>
  <c r="C55" i="48"/>
  <c r="C51" i="48"/>
  <c r="C41" i="48"/>
  <c r="C49" i="48"/>
  <c r="C50" i="48"/>
  <c r="C45" i="48"/>
  <c r="C52" i="48"/>
  <c r="C48" i="48"/>
  <c r="C44" i="48"/>
  <c r="C46" i="48"/>
  <c r="A40" i="48"/>
  <c r="A41" i="48" s="1"/>
  <c r="A42" i="48" s="1"/>
  <c r="A43" i="48" s="1"/>
  <c r="A44" i="48" s="1"/>
  <c r="A45" i="48" s="1"/>
  <c r="A46" i="48" s="1"/>
  <c r="A47" i="48" s="1"/>
  <c r="A48" i="48" s="1"/>
  <c r="A49" i="48" s="1"/>
  <c r="A50" i="48" s="1"/>
  <c r="A51" i="48" s="1"/>
  <c r="A52" i="48" s="1"/>
  <c r="A53" i="48" s="1"/>
  <c r="A54" i="48" s="1"/>
  <c r="A55" i="48" s="1"/>
  <c r="A56" i="48" s="1"/>
  <c r="A57" i="48" s="1"/>
  <c r="A58" i="48" s="1"/>
  <c r="A59" i="48" s="1"/>
  <c r="A60" i="48" s="1"/>
  <c r="A61" i="48" s="1"/>
  <c r="A62" i="48" s="1"/>
  <c r="A63" i="48" s="1"/>
  <c r="A64" i="48" s="1"/>
  <c r="A65" i="48" s="1"/>
  <c r="A66" i="48" s="1"/>
  <c r="A67" i="48" s="1"/>
  <c r="A68" i="48" s="1"/>
  <c r="A69" i="48" s="1"/>
  <c r="A70" i="48" s="1"/>
  <c r="A71" i="48" s="1"/>
  <c r="A72" i="48" s="1"/>
  <c r="A73" i="48" s="1"/>
  <c r="A74" i="48" s="1"/>
  <c r="A75" i="48" s="1"/>
  <c r="A76" i="48" s="1"/>
  <c r="A77" i="48" s="1"/>
  <c r="A78" i="48" s="1"/>
  <c r="A79" i="48" s="1"/>
  <c r="A80" i="48" s="1"/>
  <c r="A81" i="48" s="1"/>
  <c r="A82" i="48" s="1"/>
  <c r="A83" i="48" s="1"/>
  <c r="A84" i="48" s="1"/>
  <c r="A85" i="48" s="1"/>
  <c r="A86" i="48" s="1"/>
  <c r="A87" i="48" s="1"/>
  <c r="C53" i="48"/>
  <c r="C42" i="48"/>
  <c r="L29" i="48"/>
  <c r="L27" i="48" s="1"/>
  <c r="E13" i="35"/>
  <c r="J57" i="29"/>
  <c r="J56" i="29"/>
  <c r="J55" i="29"/>
  <c r="J54" i="29"/>
  <c r="J53" i="29"/>
  <c r="J52" i="29"/>
  <c r="J51" i="29"/>
  <c r="J50" i="29"/>
  <c r="J49" i="29"/>
  <c r="J48" i="29"/>
  <c r="J47" i="29"/>
  <c r="J46" i="29"/>
  <c r="J45" i="29"/>
  <c r="J44" i="29"/>
  <c r="J43" i="29"/>
  <c r="J42" i="29"/>
  <c r="J41" i="29"/>
  <c r="J40" i="29"/>
  <c r="J39" i="29"/>
  <c r="J38" i="29"/>
  <c r="J37" i="29"/>
  <c r="J36" i="29"/>
  <c r="J35" i="29"/>
  <c r="J34" i="29"/>
  <c r="J33" i="29"/>
  <c r="J32" i="29"/>
  <c r="J31" i="29"/>
  <c r="J30" i="29"/>
  <c r="J29" i="29"/>
  <c r="J28" i="29"/>
  <c r="J27" i="29"/>
  <c r="V23" i="29"/>
  <c r="T23" i="29"/>
  <c r="R23" i="29"/>
  <c r="P23" i="29"/>
  <c r="N23" i="29"/>
  <c r="L23" i="29"/>
  <c r="J23" i="29"/>
  <c r="F22" i="29"/>
  <c r="U21" i="29"/>
  <c r="S21" i="29"/>
  <c r="Q21" i="29"/>
  <c r="O21" i="29"/>
  <c r="M21" i="29"/>
  <c r="K21" i="29"/>
  <c r="V20" i="29"/>
  <c r="U20" i="29"/>
  <c r="T20" i="29"/>
  <c r="S20" i="29"/>
  <c r="R20" i="29"/>
  <c r="Q20" i="29"/>
  <c r="P20" i="29"/>
  <c r="O20" i="29"/>
  <c r="N20" i="29"/>
  <c r="M20" i="29"/>
  <c r="L20" i="29"/>
  <c r="K20" i="29"/>
  <c r="U19" i="29"/>
  <c r="S19" i="29"/>
  <c r="Q19" i="29"/>
  <c r="O19" i="29"/>
  <c r="M19" i="29"/>
  <c r="K19" i="29"/>
  <c r="F16" i="29"/>
  <c r="D6" i="29"/>
  <c r="J57" i="28"/>
  <c r="J56" i="28"/>
  <c r="J55" i="28"/>
  <c r="J54" i="28"/>
  <c r="J53" i="28"/>
  <c r="J52" i="28"/>
  <c r="J51" i="28"/>
  <c r="J50" i="28"/>
  <c r="J49" i="28"/>
  <c r="J48" i="28"/>
  <c r="J47" i="28"/>
  <c r="J46" i="28"/>
  <c r="J45" i="28"/>
  <c r="J44" i="28"/>
  <c r="J43" i="28"/>
  <c r="J42" i="28"/>
  <c r="J41" i="28"/>
  <c r="J40" i="28"/>
  <c r="J39" i="28"/>
  <c r="J38" i="28"/>
  <c r="J37" i="28"/>
  <c r="J36" i="28"/>
  <c r="J35" i="28"/>
  <c r="J34" i="28"/>
  <c r="J33" i="28"/>
  <c r="J32" i="28"/>
  <c r="J31" i="28"/>
  <c r="J30" i="28"/>
  <c r="J29" i="28"/>
  <c r="J28" i="28"/>
  <c r="J27" i="28"/>
  <c r="V23" i="28"/>
  <c r="T23" i="28"/>
  <c r="R23" i="28"/>
  <c r="P23" i="28"/>
  <c r="N23" i="28"/>
  <c r="L23" i="28"/>
  <c r="J23" i="28"/>
  <c r="F22" i="28"/>
  <c r="U21" i="28"/>
  <c r="S21" i="28"/>
  <c r="Q21" i="28"/>
  <c r="O21" i="28"/>
  <c r="M21" i="28"/>
  <c r="K21" i="28"/>
  <c r="V20" i="28"/>
  <c r="U20" i="28"/>
  <c r="T20" i="28"/>
  <c r="S20" i="28"/>
  <c r="R20" i="28"/>
  <c r="Q20" i="28"/>
  <c r="P20" i="28"/>
  <c r="O20" i="28"/>
  <c r="N20" i="28"/>
  <c r="M20" i="28"/>
  <c r="L20" i="28"/>
  <c r="K20" i="28"/>
  <c r="U19" i="28"/>
  <c r="S19" i="28"/>
  <c r="Q19" i="28"/>
  <c r="O19" i="28"/>
  <c r="M19" i="28"/>
  <c r="K19" i="28"/>
  <c r="F16" i="28"/>
  <c r="D6" i="28"/>
  <c r="U78" i="41"/>
  <c r="S78" i="41"/>
  <c r="Q78" i="41"/>
  <c r="O78" i="41"/>
  <c r="M78" i="41"/>
  <c r="K78" i="41"/>
  <c r="B78" i="41"/>
  <c r="V53" i="41"/>
  <c r="U53" i="41"/>
  <c r="T53" i="41"/>
  <c r="S53" i="41"/>
  <c r="R53" i="41"/>
  <c r="Q53" i="41"/>
  <c r="P53" i="41"/>
  <c r="O53" i="41"/>
  <c r="N53" i="41"/>
  <c r="M53" i="41"/>
  <c r="L53" i="41"/>
  <c r="K53" i="41"/>
  <c r="B53" i="41"/>
  <c r="A31" i="41"/>
  <c r="A30" i="41"/>
  <c r="A29" i="41"/>
  <c r="V28" i="41"/>
  <c r="T28" i="41"/>
  <c r="R28" i="41"/>
  <c r="P28" i="41"/>
  <c r="N28" i="41"/>
  <c r="L28" i="41"/>
  <c r="A28" i="41"/>
  <c r="A27" i="41"/>
  <c r="A26" i="41"/>
  <c r="J23" i="41"/>
  <c r="I23" i="41"/>
  <c r="D21" i="41"/>
  <c r="I15" i="41"/>
  <c r="I14" i="41"/>
  <c r="I13" i="41"/>
  <c r="I12" i="41"/>
  <c r="C5" i="41"/>
  <c r="K1" i="41"/>
  <c r="I1" i="41"/>
  <c r="U82" i="40"/>
  <c r="S82" i="40"/>
  <c r="Q82" i="40"/>
  <c r="O82" i="40"/>
  <c r="M82" i="40"/>
  <c r="K82" i="40"/>
  <c r="B82" i="40"/>
  <c r="G57" i="40"/>
  <c r="B57" i="40"/>
  <c r="G56" i="40"/>
  <c r="B56" i="40"/>
  <c r="V53" i="40"/>
  <c r="U53" i="40"/>
  <c r="T53" i="40"/>
  <c r="S53" i="40"/>
  <c r="R53" i="40"/>
  <c r="Q53" i="40"/>
  <c r="P53" i="40"/>
  <c r="O53" i="40"/>
  <c r="N53" i="40"/>
  <c r="M53" i="40"/>
  <c r="L53" i="40"/>
  <c r="K53" i="40"/>
  <c r="B53" i="40"/>
  <c r="A31" i="40"/>
  <c r="A30" i="40"/>
  <c r="A29" i="40"/>
  <c r="A28" i="40"/>
  <c r="A27" i="40"/>
  <c r="A26" i="40"/>
  <c r="J23" i="40"/>
  <c r="I23" i="40"/>
  <c r="D21" i="40"/>
  <c r="I17" i="40"/>
  <c r="I16" i="40"/>
  <c r="I15" i="40"/>
  <c r="I14" i="40"/>
  <c r="I13" i="40"/>
  <c r="I12" i="40"/>
  <c r="C5" i="40"/>
  <c r="K1" i="40"/>
  <c r="I1" i="40"/>
  <c r="K49" i="16"/>
  <c r="C30" i="11"/>
  <c r="C29" i="11"/>
  <c r="C28" i="11"/>
  <c r="C27" i="11"/>
  <c r="C26" i="11"/>
  <c r="H88" i="35" a="1"/>
  <c r="H88" i="35" s="1"/>
  <c r="H87" i="35" a="1"/>
  <c r="H87" i="35" s="1"/>
  <c r="H1" i="35"/>
  <c r="J49" i="1"/>
  <c r="C35" i="1"/>
  <c r="C26" i="1"/>
  <c r="C39" i="48"/>
  <c r="C40" i="48"/>
  <c r="C37" i="48"/>
  <c r="C36" i="48"/>
  <c r="E48" i="40"/>
  <c r="B38" i="40"/>
  <c r="B67" i="41"/>
  <c r="B51" i="41"/>
  <c r="B66" i="40"/>
  <c r="B36" i="40"/>
  <c r="B43" i="41"/>
  <c r="B39" i="40"/>
  <c r="B61" i="40"/>
  <c r="E32" i="40"/>
  <c r="E44" i="40"/>
  <c r="E36" i="40"/>
  <c r="B33" i="40"/>
  <c r="B40" i="41"/>
  <c r="B69" i="40"/>
  <c r="B45" i="41"/>
  <c r="E35" i="40"/>
  <c r="B48" i="41"/>
  <c r="B44" i="40"/>
  <c r="B37" i="41"/>
  <c r="B40" i="40"/>
  <c r="B63" i="40"/>
  <c r="B49" i="41"/>
  <c r="B36" i="41"/>
  <c r="B59" i="41"/>
  <c r="B57" i="41"/>
  <c r="E43" i="40"/>
  <c r="E50" i="40"/>
  <c r="E22" i="35" a="1"/>
  <c r="B62" i="41"/>
  <c r="F19" i="40"/>
  <c r="B79" i="40"/>
  <c r="E33" i="40"/>
  <c r="E34" i="40"/>
  <c r="B65" i="41"/>
  <c r="B61" i="41"/>
  <c r="B42" i="40"/>
  <c r="B76" i="40"/>
  <c r="B32" i="41"/>
  <c r="B75" i="40"/>
  <c r="B63" i="41"/>
  <c r="B62" i="40"/>
  <c r="B73" i="40"/>
  <c r="B34" i="40"/>
  <c r="E47" i="40"/>
  <c r="B71" i="41"/>
  <c r="B50" i="41"/>
  <c r="B60" i="41"/>
  <c r="B46" i="41"/>
  <c r="B48" i="40"/>
  <c r="B50" i="40"/>
  <c r="B77" i="40"/>
  <c r="B70" i="40"/>
  <c r="E49" i="40"/>
  <c r="B37" i="40"/>
  <c r="E38" i="40"/>
  <c r="B74" i="40"/>
  <c r="B38" i="41"/>
  <c r="B64" i="40"/>
  <c r="B35" i="41"/>
  <c r="B35" i="40"/>
  <c r="B73" i="41"/>
  <c r="F16" i="41"/>
  <c r="B65" i="40"/>
  <c r="B66" i="41"/>
  <c r="B46" i="40"/>
  <c r="B41" i="41"/>
  <c r="E45" i="40"/>
  <c r="E46" i="40"/>
  <c r="B42" i="41"/>
  <c r="E51" i="40"/>
  <c r="B51" i="40"/>
  <c r="B71" i="40"/>
  <c r="B69" i="41"/>
  <c r="B68" i="40"/>
  <c r="B68" i="41"/>
  <c r="B34" i="41"/>
  <c r="E42" i="40"/>
  <c r="B43" i="40"/>
  <c r="B58" i="41"/>
  <c r="E14" i="35" a="1"/>
  <c r="B72" i="40"/>
  <c r="B64" i="41"/>
  <c r="B75" i="41"/>
  <c r="F19" i="41"/>
  <c r="E8" i="35" a="1"/>
  <c r="B80" i="40"/>
  <c r="B72" i="41"/>
  <c r="B47" i="41"/>
  <c r="B39" i="41"/>
  <c r="B33" i="41"/>
  <c r="B67" i="40"/>
  <c r="E39" i="40"/>
  <c r="E37" i="40"/>
  <c r="B41" i="40"/>
  <c r="E24" i="35" a="1"/>
  <c r="B45" i="40"/>
  <c r="B70" i="41"/>
  <c r="F16" i="40"/>
  <c r="B44" i="41"/>
  <c r="B74" i="41"/>
  <c r="B47" i="40"/>
  <c r="B49" i="40"/>
  <c r="B78" i="40"/>
  <c r="B32" i="40"/>
  <c r="C13" i="35" a="1"/>
  <c r="E41" i="40"/>
  <c r="B76" i="41"/>
  <c r="E40" i="40"/>
  <c r="W61" i="48" l="1"/>
  <c r="X61" i="48" s="1"/>
  <c r="E22" i="35"/>
  <c r="U61" i="48"/>
  <c r="V61" i="48" s="1"/>
  <c r="U60" i="48"/>
  <c r="V60" i="48" s="1"/>
  <c r="K61" i="48"/>
  <c r="L61" i="48" s="1"/>
  <c r="E24" i="35"/>
  <c r="M29" i="48"/>
  <c r="K27" i="48"/>
  <c r="K30" i="48"/>
  <c r="K60" i="48"/>
  <c r="L60" i="48" s="1"/>
  <c r="S60" i="48"/>
  <c r="T60" i="48" s="1"/>
  <c r="S61" i="48"/>
  <c r="T61" i="48" s="1"/>
  <c r="Q61" i="48"/>
  <c r="R61" i="48" s="1"/>
  <c r="O61" i="48"/>
  <c r="P61" i="48" s="1"/>
  <c r="W60" i="48"/>
  <c r="X60" i="48" s="1"/>
  <c r="M60" i="48"/>
  <c r="N60" i="48" s="1"/>
  <c r="M61" i="48"/>
  <c r="N61" i="48" s="1"/>
  <c r="O60" i="48"/>
  <c r="P60" i="48" s="1"/>
  <c r="Q60" i="48"/>
  <c r="R60" i="48" s="1"/>
  <c r="C42" i="40"/>
  <c r="A33" i="40"/>
  <c r="C46" i="40"/>
  <c r="A41" i="41"/>
  <c r="A43" i="40"/>
  <c r="A80" i="40"/>
  <c r="A81" i="40" s="1"/>
  <c r="A82" i="40" s="1"/>
  <c r="A83" i="40" s="1"/>
  <c r="C49" i="40"/>
  <c r="A48" i="41"/>
  <c r="C35" i="40"/>
  <c r="A42" i="40"/>
  <c r="A37" i="41"/>
  <c r="A71" i="40"/>
  <c r="A64" i="41"/>
  <c r="A39" i="40"/>
  <c r="A42" i="41"/>
  <c r="A35" i="40"/>
  <c r="A44" i="40"/>
  <c r="A58" i="41"/>
  <c r="A43" i="41"/>
  <c r="A74" i="40"/>
  <c r="A76" i="41"/>
  <c r="A77" i="41" s="1"/>
  <c r="A78" i="41" s="1"/>
  <c r="A79" i="41" s="1"/>
  <c r="A46" i="41"/>
  <c r="A36" i="41"/>
  <c r="A48" i="40"/>
  <c r="A32" i="40"/>
  <c r="A50" i="40"/>
  <c r="A63" i="41"/>
  <c r="A69" i="41"/>
  <c r="A62" i="41"/>
  <c r="A59" i="41"/>
  <c r="C39" i="40"/>
  <c r="C44" i="40"/>
  <c r="A34" i="40"/>
  <c r="C48" i="40"/>
  <c r="A66" i="41"/>
  <c r="A71" i="41"/>
  <c r="A38" i="41"/>
  <c r="A70" i="40"/>
  <c r="C47" i="40"/>
  <c r="A36" i="40"/>
  <c r="F21" i="41"/>
  <c r="K25" i="41"/>
  <c r="L25" i="41" s="1"/>
  <c r="K24" i="41"/>
  <c r="M24" i="41" s="1"/>
  <c r="O24" i="41" s="1"/>
  <c r="Q24" i="41" s="1"/>
  <c r="S24" i="41" s="1"/>
  <c r="U24" i="41" s="1"/>
  <c r="A47" i="40"/>
  <c r="A73" i="40"/>
  <c r="A38" i="40"/>
  <c r="A72" i="41"/>
  <c r="C43" i="40"/>
  <c r="A40" i="40"/>
  <c r="A50" i="41"/>
  <c r="A75" i="40"/>
  <c r="C40" i="40"/>
  <c r="A74" i="41"/>
  <c r="A51" i="40"/>
  <c r="A52" i="40" s="1"/>
  <c r="A53" i="40" s="1"/>
  <c r="A54" i="40" s="1"/>
  <c r="A55" i="40" s="1"/>
  <c r="A56" i="40" s="1"/>
  <c r="A57" i="40" s="1"/>
  <c r="A58" i="40" s="1"/>
  <c r="A59" i="40" s="1"/>
  <c r="A60" i="40" s="1"/>
  <c r="C36" i="40"/>
  <c r="A70" i="41"/>
  <c r="A39" i="41"/>
  <c r="A78" i="40"/>
  <c r="C51" i="40"/>
  <c r="C50" i="40"/>
  <c r="A65" i="41"/>
  <c r="A68" i="41"/>
  <c r="A64" i="40"/>
  <c r="C45" i="40"/>
  <c r="A79" i="40"/>
  <c r="C33" i="40"/>
  <c r="A61" i="40"/>
  <c r="A49" i="41"/>
  <c r="A66" i="40"/>
  <c r="A49" i="40"/>
  <c r="A72" i="40"/>
  <c r="A68" i="40"/>
  <c r="A69" i="40"/>
  <c r="A44" i="41"/>
  <c r="C32" i="40"/>
  <c r="A65" i="40"/>
  <c r="A73" i="41"/>
  <c r="E8" i="35"/>
  <c r="A41" i="40"/>
  <c r="A40" i="41"/>
  <c r="A46" i="40"/>
  <c r="A32" i="41"/>
  <c r="A62" i="40"/>
  <c r="C37" i="40"/>
  <c r="F21" i="40"/>
  <c r="K24" i="40"/>
  <c r="M24" i="40" s="1"/>
  <c r="O24" i="40" s="1"/>
  <c r="Q24" i="40" s="1"/>
  <c r="S24" i="40" s="1"/>
  <c r="U24" i="40" s="1"/>
  <c r="K25" i="40"/>
  <c r="L25" i="40" s="1"/>
  <c r="K26" i="40" s="1"/>
  <c r="A67" i="40"/>
  <c r="A76" i="40"/>
  <c r="A75" i="41"/>
  <c r="A51" i="41"/>
  <c r="A52" i="41" s="1"/>
  <c r="A53" i="41" s="1"/>
  <c r="A54" i="41" s="1"/>
  <c r="A55" i="41" s="1"/>
  <c r="A56" i="41" s="1"/>
  <c r="E14" i="35"/>
  <c r="A61" i="41"/>
  <c r="A34" i="41"/>
  <c r="A77" i="40"/>
  <c r="C13" i="35"/>
  <c r="A45" i="40"/>
  <c r="A35" i="41"/>
  <c r="A37" i="40"/>
  <c r="A45" i="41"/>
  <c r="C41" i="40"/>
  <c r="A57" i="41"/>
  <c r="A60" i="41"/>
  <c r="A67" i="41"/>
  <c r="C38" i="40"/>
  <c r="A63" i="40"/>
  <c r="C34" i="40"/>
  <c r="A47" i="41"/>
  <c r="A33" i="41"/>
  <c r="A28" i="35"/>
  <c r="X32" i="48" l="1"/>
  <c r="J1" i="35"/>
  <c r="V32" i="48"/>
  <c r="P32" i="48"/>
  <c r="T32" i="48"/>
  <c r="L32" i="48"/>
  <c r="N32" i="48"/>
  <c r="R32" i="48"/>
  <c r="N29" i="48"/>
  <c r="L27" i="35"/>
  <c r="N27" i="35" s="1"/>
  <c r="U56" i="40"/>
  <c r="V56" i="40" s="1"/>
  <c r="O56" i="40"/>
  <c r="P56" i="40" s="1"/>
  <c r="K57" i="40"/>
  <c r="L57" i="40" s="1"/>
  <c r="K56" i="40"/>
  <c r="L56" i="40" s="1"/>
  <c r="Q56" i="40"/>
  <c r="R56" i="40" s="1"/>
  <c r="M57" i="40"/>
  <c r="N57" i="40" s="1"/>
  <c r="S56" i="40"/>
  <c r="T56" i="40" s="1"/>
  <c r="M56" i="40"/>
  <c r="N56" i="40" s="1"/>
  <c r="O57" i="40"/>
  <c r="P57" i="40" s="1"/>
  <c r="Q57" i="40"/>
  <c r="R57" i="40" s="1"/>
  <c r="U57" i="40"/>
  <c r="V57" i="40" s="1"/>
  <c r="S57" i="40"/>
  <c r="T57" i="40" s="1"/>
  <c r="L23" i="41"/>
  <c r="K23" i="41" s="1"/>
  <c r="M25" i="41"/>
  <c r="M25" i="40"/>
  <c r="L23" i="40"/>
  <c r="K23" i="40" s="1"/>
  <c r="K26" i="41"/>
  <c r="P27" i="35" l="1"/>
  <c r="N27" i="48"/>
  <c r="M27" i="48" s="1"/>
  <c r="O29" i="48"/>
  <c r="M30" i="48"/>
  <c r="V28" i="40"/>
  <c r="P28" i="40"/>
  <c r="N28" i="40"/>
  <c r="T28" i="40"/>
  <c r="L28" i="40"/>
  <c r="R28" i="40"/>
  <c r="N25" i="40"/>
  <c r="M26" i="40" s="1"/>
  <c r="N25" i="41"/>
  <c r="M26" i="41" s="1"/>
  <c r="R27" i="35" l="1"/>
  <c r="T27" i="35" s="1"/>
  <c r="V27" i="35" s="1"/>
  <c r="P29" i="48"/>
  <c r="N23" i="41"/>
  <c r="M23" i="41" s="1"/>
  <c r="O25" i="41"/>
  <c r="N23" i="40"/>
  <c r="M23" i="40" s="1"/>
  <c r="O25" i="40"/>
  <c r="P27" i="48" l="1"/>
  <c r="O27" i="48" s="1"/>
  <c r="Q29" i="48"/>
  <c r="O30" i="48"/>
  <c r="P25" i="40"/>
  <c r="O26" i="40" s="1"/>
  <c r="P25" i="41"/>
  <c r="R29" i="48" l="1"/>
  <c r="Q25" i="41"/>
  <c r="P23" i="41"/>
  <c r="O23" i="41" s="1"/>
  <c r="O26" i="41"/>
  <c r="P23" i="40"/>
  <c r="O23" i="40" s="1"/>
  <c r="Q25" i="40"/>
  <c r="R27" i="48" l="1"/>
  <c r="Q27" i="48" s="1"/>
  <c r="S29" i="48"/>
  <c r="Q30" i="48"/>
  <c r="R25" i="41"/>
  <c r="Q26" i="41" s="1"/>
  <c r="R25" i="40"/>
  <c r="T29" i="48" l="1"/>
  <c r="R23" i="40"/>
  <c r="Q23" i="40" s="1"/>
  <c r="S25" i="40"/>
  <c r="Q26" i="40"/>
  <c r="R23" i="41"/>
  <c r="Q23" i="41" s="1"/>
  <c r="S25" i="41"/>
  <c r="U29" i="48" l="1"/>
  <c r="T27" i="48"/>
  <c r="S27" i="48" s="1"/>
  <c r="S30" i="48"/>
  <c r="T25" i="41"/>
  <c r="S26" i="41" s="1"/>
  <c r="T25" i="40"/>
  <c r="S26" i="40" s="1"/>
  <c r="T23" i="40" l="1"/>
  <c r="S23" i="40" s="1"/>
  <c r="U25" i="40"/>
  <c r="T23" i="41"/>
  <c r="S23" i="41" s="1"/>
  <c r="U25" i="41"/>
  <c r="V25" i="41" l="1"/>
  <c r="V23" i="41" s="1"/>
  <c r="U23" i="41" s="1"/>
  <c r="I74" i="41" s="1"/>
  <c r="V25" i="40"/>
  <c r="V23" i="40" s="1"/>
  <c r="U23" i="40" s="1"/>
  <c r="I76" i="40" s="1"/>
  <c r="I44" i="41" l="1"/>
  <c r="I62" i="41"/>
  <c r="J37" i="41"/>
  <c r="J47" i="41"/>
  <c r="I51" i="41"/>
  <c r="I36" i="41"/>
  <c r="J32" i="41"/>
  <c r="J54" i="41"/>
  <c r="I33" i="41"/>
  <c r="I39" i="41"/>
  <c r="J44" i="41"/>
  <c r="I49" i="41"/>
  <c r="I68" i="41"/>
  <c r="J41" i="41"/>
  <c r="I43" i="41"/>
  <c r="I42" i="41"/>
  <c r="I61" i="41"/>
  <c r="I67" i="41"/>
  <c r="I37" i="41"/>
  <c r="J35" i="41"/>
  <c r="I50" i="41"/>
  <c r="I69" i="41"/>
  <c r="I38" i="41"/>
  <c r="J50" i="41"/>
  <c r="I65" i="41"/>
  <c r="I45" i="41"/>
  <c r="J33" i="41"/>
  <c r="J40" i="41"/>
  <c r="J51" i="41"/>
  <c r="J45" i="41"/>
  <c r="J34" i="41"/>
  <c r="J38" i="41"/>
  <c r="I72" i="41"/>
  <c r="I79" i="41"/>
  <c r="J43" i="41"/>
  <c r="J39" i="41"/>
  <c r="I46" i="41"/>
  <c r="J48" i="41"/>
  <c r="I61" i="40"/>
  <c r="I40" i="41"/>
  <c r="J42" i="41"/>
  <c r="I41" i="41"/>
  <c r="J43" i="40"/>
  <c r="I77" i="40"/>
  <c r="I66" i="41"/>
  <c r="I35" i="41"/>
  <c r="I76" i="41"/>
  <c r="I48" i="41"/>
  <c r="I74" i="40"/>
  <c r="I34" i="40"/>
  <c r="J47" i="40"/>
  <c r="I57" i="41"/>
  <c r="I47" i="41"/>
  <c r="I63" i="41"/>
  <c r="I60" i="41"/>
  <c r="I71" i="41"/>
  <c r="J36" i="41"/>
  <c r="I77" i="41"/>
  <c r="I75" i="41"/>
  <c r="I54" i="41"/>
  <c r="I73" i="41"/>
  <c r="I34" i="41"/>
  <c r="I32" i="41"/>
  <c r="I70" i="41"/>
  <c r="J46" i="41"/>
  <c r="I59" i="41"/>
  <c r="I58" i="41"/>
  <c r="I64" i="41"/>
  <c r="I75" i="40"/>
  <c r="I65" i="40"/>
  <c r="J49" i="41"/>
  <c r="I43" i="40"/>
  <c r="I39" i="40"/>
  <c r="I49" i="40"/>
  <c r="I57" i="40"/>
  <c r="J57" i="40" s="1"/>
  <c r="I42" i="40"/>
  <c r="J39" i="40"/>
  <c r="I50" i="40"/>
  <c r="J42" i="40"/>
  <c r="I67" i="40"/>
  <c r="J54" i="40"/>
  <c r="J48" i="40"/>
  <c r="J37" i="40"/>
  <c r="J46" i="40"/>
  <c r="I48" i="40"/>
  <c r="J36" i="40"/>
  <c r="I72" i="40"/>
  <c r="I32" i="40"/>
  <c r="I37" i="40"/>
  <c r="J50" i="40"/>
  <c r="J35" i="40"/>
  <c r="J40" i="40"/>
  <c r="I46" i="40"/>
  <c r="I40" i="40"/>
  <c r="I41" i="40"/>
  <c r="I71" i="40"/>
  <c r="I54" i="40"/>
  <c r="I38" i="40"/>
  <c r="I47" i="40"/>
  <c r="J33" i="40"/>
  <c r="I63" i="40"/>
  <c r="J41" i="40"/>
  <c r="I79" i="40"/>
  <c r="I70" i="40"/>
  <c r="I64" i="40"/>
  <c r="I66" i="40"/>
  <c r="I62" i="40"/>
  <c r="J32" i="40"/>
  <c r="I36" i="40"/>
  <c r="I51" i="40"/>
  <c r="J51" i="40"/>
  <c r="I78" i="40"/>
  <c r="I35" i="40"/>
  <c r="I68" i="40"/>
  <c r="J45" i="40"/>
  <c r="I56" i="40"/>
  <c r="J56" i="40" s="1"/>
  <c r="U26" i="40"/>
  <c r="I45" i="40"/>
  <c r="J49" i="40"/>
  <c r="I69" i="40"/>
  <c r="I81" i="40"/>
  <c r="I83" i="40"/>
  <c r="I44" i="40"/>
  <c r="J38" i="40"/>
  <c r="I80" i="40"/>
  <c r="I73" i="40"/>
  <c r="I33" i="40"/>
  <c r="J44" i="40"/>
  <c r="J34" i="40"/>
  <c r="U26" i="41"/>
  <c r="I53" i="41" l="1"/>
  <c r="J53" i="41"/>
  <c r="I78" i="41"/>
  <c r="I53" i="40"/>
  <c r="I82" i="40"/>
  <c r="J53" i="40"/>
  <c r="J28" i="41" l="1"/>
  <c r="F27" i="41" s="1"/>
  <c r="J28" i="40"/>
  <c r="F27" i="40" s="1"/>
  <c r="A44" i="35"/>
  <c r="A40" i="35"/>
  <c r="A50" i="35"/>
  <c r="A48" i="35"/>
  <c r="A70" i="35"/>
  <c r="A42" i="35"/>
  <c r="A43" i="35"/>
  <c r="A63" i="35"/>
  <c r="A33" i="35"/>
  <c r="A52" i="35"/>
  <c r="A31" i="35"/>
  <c r="A73" i="35"/>
  <c r="A75" i="35"/>
  <c r="A84" i="35"/>
  <c r="A66" i="35"/>
  <c r="A53" i="35"/>
  <c r="A74" i="35"/>
  <c r="A58" i="35"/>
  <c r="A36" i="35"/>
  <c r="A39" i="35"/>
  <c r="A56" i="35"/>
  <c r="A35" i="35"/>
  <c r="A77" i="35"/>
  <c r="A81" i="35"/>
  <c r="A83" i="35"/>
  <c r="A86" i="35"/>
  <c r="A38" i="35"/>
  <c r="A65" i="35"/>
  <c r="A49" i="35"/>
  <c r="A32" i="35"/>
  <c r="A46" i="35"/>
  <c r="A68" i="35"/>
  <c r="A37" i="35"/>
  <c r="A45" i="35"/>
  <c r="A41" i="35"/>
  <c r="A59" i="35"/>
  <c r="A57" i="35"/>
  <c r="A67" i="35"/>
  <c r="A51" i="35"/>
  <c r="A64" i="35"/>
  <c r="A85" i="35"/>
  <c r="A55" i="35"/>
  <c r="A34" i="35"/>
  <c r="A29" i="35"/>
  <c r="A72" i="35"/>
  <c r="A76" i="35"/>
  <c r="A54" i="35"/>
  <c r="A69" i="35"/>
  <c r="A62" i="35"/>
  <c r="A71" i="35"/>
  <c r="A47" i="35"/>
  <c r="A78" i="35"/>
  <c r="A61" i="35"/>
  <c r="A80" i="35"/>
  <c r="A82" i="35"/>
  <c r="A30" i="35"/>
  <c r="A60" i="35"/>
  <c r="A79" i="35"/>
  <c r="V29" i="48" l="1"/>
  <c r="H84" i="35" a="1"/>
  <c r="H66" i="35" a="1"/>
  <c r="H72" i="35" a="1"/>
  <c r="C84" i="35" a="1"/>
  <c r="C75" i="35" a="1"/>
  <c r="C38" i="35" a="1"/>
  <c r="H65" i="35" a="1"/>
  <c r="H73" i="35" a="1"/>
  <c r="C41" i="35" a="1"/>
  <c r="C44" i="35" a="1"/>
  <c r="C50" i="35" a="1"/>
  <c r="C76" i="35" a="1"/>
  <c r="C80" i="35" a="1"/>
  <c r="H58" i="35" a="1"/>
  <c r="C73" i="35" a="1"/>
  <c r="C64" i="35" a="1"/>
  <c r="C61" i="35" a="1"/>
  <c r="C55" i="35" a="1"/>
  <c r="H62" i="35" a="1"/>
  <c r="C66" i="35" a="1"/>
  <c r="C51" i="35" a="1"/>
  <c r="C54" i="35" a="1"/>
  <c r="C53" i="35" a="1"/>
  <c r="H78" i="35" a="1"/>
  <c r="C36" i="35" a="1"/>
  <c r="H77" i="35" a="1"/>
  <c r="H61" i="35" a="1"/>
  <c r="H83" i="35" a="1"/>
  <c r="C48" i="35" a="1"/>
  <c r="H85" i="35" a="1"/>
  <c r="C39" i="35" a="1"/>
  <c r="C59" i="35" a="1"/>
  <c r="H75" i="35" a="1"/>
  <c r="C72" i="35" a="1"/>
  <c r="C68" i="35" a="1"/>
  <c r="C35" i="35" a="1"/>
  <c r="H86" i="35" a="1"/>
  <c r="C79" i="35" a="1"/>
  <c r="C43" i="35" a="1"/>
  <c r="C77" i="35" a="1"/>
  <c r="C34" i="35" a="1"/>
  <c r="C85" i="35" a="1"/>
  <c r="H69" i="35" a="1"/>
  <c r="C37" i="35" a="1"/>
  <c r="H71" i="35" a="1"/>
  <c r="H63" i="35" a="1"/>
  <c r="C58" i="35" a="1"/>
  <c r="C46" i="35" a="1"/>
  <c r="H33" i="35" a="1"/>
  <c r="C81" i="35" a="1"/>
  <c r="C56" i="35" a="1"/>
  <c r="C71" i="35" a="1"/>
  <c r="C32" i="35" a="1"/>
  <c r="H70" i="35" a="1"/>
  <c r="C70" i="35" a="1"/>
  <c r="H81" i="35" a="1"/>
  <c r="H80" i="35" a="1"/>
  <c r="H79" i="35" a="1"/>
  <c r="C47" i="35" a="1"/>
  <c r="C62" i="35" a="1"/>
  <c r="C31" i="35" a="1"/>
  <c r="C78" i="35" a="1"/>
  <c r="C82" i="35" a="1"/>
  <c r="H64" i="35" a="1"/>
  <c r="C42" i="35" a="1"/>
  <c r="C52" i="35" a="1"/>
  <c r="C63" i="35" a="1"/>
  <c r="C49" i="35" a="1"/>
  <c r="C65" i="35" a="1"/>
  <c r="C74" i="35" a="1"/>
  <c r="C69" i="35" a="1"/>
  <c r="H82" i="35" a="1"/>
  <c r="H60" i="35" a="1"/>
  <c r="H74" i="35" a="1"/>
  <c r="C33" i="35" a="1"/>
  <c r="C86" i="35" a="1"/>
  <c r="H32" i="35" a="1"/>
  <c r="C83" i="35" a="1"/>
  <c r="C57" i="35" a="1"/>
  <c r="H57" i="35" a="1"/>
  <c r="H67" i="35" a="1"/>
  <c r="H76" i="35" a="1"/>
  <c r="H68" i="35" a="1"/>
  <c r="C60" i="35" a="1"/>
  <c r="H59" i="35" a="1"/>
  <c r="C67" i="35" a="1"/>
  <c r="C40" i="35" a="1"/>
  <c r="C45" i="35" a="1"/>
  <c r="H32" i="35" l="1"/>
  <c r="H33" i="35"/>
  <c r="W29" i="48"/>
  <c r="H83" i="35"/>
  <c r="H81" i="35"/>
  <c r="H60" i="35"/>
  <c r="C69" i="35"/>
  <c r="H73" i="35"/>
  <c r="C61" i="35"/>
  <c r="C63" i="35"/>
  <c r="H58" i="35"/>
  <c r="H69" i="35"/>
  <c r="H76" i="35"/>
  <c r="H59" i="35"/>
  <c r="C31" i="35"/>
  <c r="C66" i="35"/>
  <c r="C37" i="35"/>
  <c r="C53" i="35"/>
  <c r="C36" i="35"/>
  <c r="C67" i="35"/>
  <c r="H67" i="35"/>
  <c r="C32" i="35"/>
  <c r="H63" i="35"/>
  <c r="C43" i="35"/>
  <c r="H72" i="35"/>
  <c r="C86" i="35"/>
  <c r="C51" i="35"/>
  <c r="C40" i="35"/>
  <c r="C56" i="35"/>
  <c r="C62" i="35"/>
  <c r="H77" i="35"/>
  <c r="C72" i="35"/>
  <c r="H86" i="35"/>
  <c r="C48" i="35"/>
  <c r="C74" i="35"/>
  <c r="H62" i="35"/>
  <c r="C65" i="35"/>
  <c r="C75" i="35"/>
  <c r="C60" i="35"/>
  <c r="C81" i="35"/>
  <c r="H61" i="35"/>
  <c r="C39" i="35"/>
  <c r="C50" i="35"/>
  <c r="C59" i="35"/>
  <c r="H75" i="35"/>
  <c r="C76" i="35"/>
  <c r="H70" i="35"/>
  <c r="C64" i="35"/>
  <c r="C44" i="35"/>
  <c r="C58" i="35"/>
  <c r="C33" i="35"/>
  <c r="C80" i="35"/>
  <c r="H71" i="35"/>
  <c r="H64" i="35"/>
  <c r="H57" i="35"/>
  <c r="C45" i="35"/>
  <c r="C77" i="35"/>
  <c r="C84" i="35"/>
  <c r="H74" i="35"/>
  <c r="H84" i="35"/>
  <c r="C41" i="35"/>
  <c r="C54" i="35"/>
  <c r="C46" i="35"/>
  <c r="H78" i="35"/>
  <c r="H68" i="35"/>
  <c r="C85" i="35"/>
  <c r="C82" i="35"/>
  <c r="H65" i="35"/>
  <c r="C83" i="35"/>
  <c r="H80" i="35"/>
  <c r="C71" i="35"/>
  <c r="C73" i="35"/>
  <c r="C57" i="35"/>
  <c r="C70" i="35"/>
  <c r="H66" i="35"/>
  <c r="C35" i="35"/>
  <c r="C79" i="35"/>
  <c r="C38" i="35"/>
  <c r="C49" i="35"/>
  <c r="H79" i="35"/>
  <c r="C47" i="35"/>
  <c r="C68" i="35"/>
  <c r="C55" i="35"/>
  <c r="C34" i="35"/>
  <c r="C42" i="35"/>
  <c r="H82" i="35"/>
  <c r="C78" i="35"/>
  <c r="H85" i="35"/>
  <c r="C52" i="35"/>
  <c r="V27" i="48"/>
  <c r="U27" i="48" s="1"/>
  <c r="U30" i="48"/>
  <c r="X29" i="48" l="1"/>
  <c r="J28" i="35" a="1"/>
  <c r="J28" i="35" l="1"/>
  <c r="J29" i="35" s="1"/>
  <c r="V29" i="35"/>
  <c r="L29" i="35"/>
  <c r="L6" i="35" s="1"/>
  <c r="M6" i="35" s="1"/>
  <c r="P29" i="35"/>
  <c r="P6" i="35" s="1"/>
  <c r="Q6" i="35" s="1"/>
  <c r="R29" i="35"/>
  <c r="R6" i="35" s="1"/>
  <c r="S6" i="35" s="1"/>
  <c r="T29" i="35"/>
  <c r="T6" i="35" s="1"/>
  <c r="U6" i="35" s="1"/>
  <c r="N29" i="35"/>
  <c r="N6" i="35" s="1"/>
  <c r="O6" i="35" s="1"/>
  <c r="X27" i="48"/>
  <c r="W30" i="48"/>
  <c r="W27" i="48" l="1"/>
  <c r="J38" i="48" s="1"/>
  <c r="I52" i="48"/>
  <c r="I43" i="48"/>
  <c r="I41" i="48"/>
  <c r="I85" i="48"/>
  <c r="I37" i="48"/>
  <c r="I82" i="48"/>
  <c r="I60" i="48"/>
  <c r="I54" i="48"/>
  <c r="I48" i="48"/>
  <c r="J36" i="48"/>
  <c r="I51" i="48"/>
  <c r="J58" i="48" l="1"/>
  <c r="I84" i="48"/>
  <c r="I69" i="48"/>
  <c r="I40" i="48"/>
  <c r="I77" i="48"/>
  <c r="I44" i="48"/>
  <c r="J55" i="48"/>
  <c r="J46" i="48"/>
  <c r="I81" i="48"/>
  <c r="I67" i="48"/>
  <c r="J43" i="48"/>
  <c r="J48" i="48"/>
  <c r="J44" i="48"/>
  <c r="I74" i="48"/>
  <c r="J49" i="48"/>
  <c r="I71" i="48"/>
  <c r="I45" i="48"/>
  <c r="I49" i="48"/>
  <c r="I79" i="48"/>
  <c r="I66" i="48"/>
  <c r="J47" i="48"/>
  <c r="I61" i="48"/>
  <c r="J53" i="48"/>
  <c r="I46" i="48"/>
  <c r="I72" i="48"/>
  <c r="I68" i="48"/>
  <c r="I80" i="48"/>
  <c r="J50" i="48"/>
  <c r="J45" i="48"/>
  <c r="I53" i="48"/>
  <c r="I75" i="48"/>
  <c r="I65" i="48"/>
  <c r="I78" i="48"/>
  <c r="I76" i="48"/>
  <c r="I70" i="48"/>
  <c r="J40" i="48"/>
  <c r="I58" i="48"/>
  <c r="I42" i="48"/>
  <c r="I87" i="48"/>
  <c r="J51" i="48"/>
  <c r="I50" i="48"/>
  <c r="I47" i="48"/>
  <c r="J37" i="48"/>
  <c r="I39" i="48"/>
  <c r="I73" i="48"/>
  <c r="J54" i="48"/>
  <c r="I83" i="48"/>
  <c r="J41" i="48"/>
  <c r="J52" i="48"/>
  <c r="I38" i="48"/>
  <c r="I36" i="48"/>
  <c r="J42" i="48"/>
  <c r="J39" i="48"/>
  <c r="I55" i="48"/>
  <c r="J61" i="48"/>
  <c r="J60" i="48"/>
  <c r="H42" i="35" a="1"/>
  <c r="H51" i="35" a="1"/>
  <c r="H54" i="35" a="1"/>
  <c r="H37" i="35" a="1"/>
  <c r="H49" i="35" a="1"/>
  <c r="H48" i="35" a="1"/>
  <c r="H40" i="35" a="1"/>
  <c r="H53" i="35" a="1"/>
  <c r="H52" i="35" a="1"/>
  <c r="H38" i="35" a="1"/>
  <c r="H50" i="35" a="1"/>
  <c r="H39" i="35" a="1"/>
  <c r="H47" i="35" a="1"/>
  <c r="H34" i="35" a="1"/>
  <c r="H56" i="35" a="1"/>
  <c r="H46" i="35" a="1"/>
  <c r="H55" i="35" a="1"/>
  <c r="H41" i="35" a="1"/>
  <c r="I86" i="48" l="1"/>
  <c r="I57" i="48"/>
  <c r="H34" i="35"/>
  <c r="J57" i="48"/>
  <c r="H46" i="35"/>
  <c r="H47" i="35"/>
  <c r="H48" i="35"/>
  <c r="H49" i="35"/>
  <c r="H50" i="35"/>
  <c r="H51" i="35"/>
  <c r="H53" i="35"/>
  <c r="H56" i="35"/>
  <c r="H54" i="35"/>
  <c r="H55" i="35"/>
  <c r="H52" i="35"/>
  <c r="H38" i="35"/>
  <c r="H42" i="35"/>
  <c r="H37" i="35"/>
  <c r="H41" i="35"/>
  <c r="H40" i="35"/>
  <c r="H39" i="35"/>
  <c r="H35" i="35" a="1"/>
  <c r="H43" i="35" a="1"/>
  <c r="H45" i="35" a="1"/>
  <c r="H36" i="35" a="1"/>
  <c r="H44" i="35" a="1"/>
  <c r="H45" i="35" l="1"/>
  <c r="H44" i="35"/>
  <c r="H43" i="35"/>
  <c r="H36" i="35"/>
  <c r="H35" i="35"/>
  <c r="J32" i="48"/>
  <c r="F31" i="48" s="1"/>
  <c r="H31" i="35" a="1"/>
  <c r="H31" i="35" l="1"/>
  <c r="V6" i="35"/>
  <c r="W6" i="3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<sst xmlns="http://schemas.openxmlformats.org/spreadsheetml/2006/main" count="871" uniqueCount="182">
  <si>
    <t>Institution</t>
  </si>
  <si>
    <t>Semper Ardens Advance</t>
  </si>
  <si>
    <t>Semper Ardens Accomplish</t>
  </si>
  <si>
    <t>Semper Ardens Accelerate</t>
  </si>
  <si>
    <t>Host institution of applicant/PI:</t>
  </si>
  <si>
    <t>Project duration:</t>
  </si>
  <si>
    <t>Copenhagen Business School</t>
  </si>
  <si>
    <t>IT University of Copenhagen</t>
  </si>
  <si>
    <t>Roskilde University</t>
  </si>
  <si>
    <t>Technical University of Denmark</t>
  </si>
  <si>
    <t>University of Copenhagen</t>
  </si>
  <si>
    <t>University of Southern Denmark</t>
  </si>
  <si>
    <t>Aalborg University</t>
  </si>
  <si>
    <t>Aarhus University</t>
  </si>
  <si>
    <t>TOTAL</t>
  </si>
  <si>
    <t>Total amount applied for</t>
  </si>
  <si>
    <t>Project supplement</t>
  </si>
  <si>
    <t>Wet project supplement</t>
  </si>
  <si>
    <t>Dry project supplement</t>
  </si>
  <si>
    <t>per VIP-FTE</t>
  </si>
  <si>
    <t>Postdoc</t>
  </si>
  <si>
    <t>Select scientific area</t>
  </si>
  <si>
    <t>Natural Sciences</t>
  </si>
  <si>
    <t>Humanities</t>
  </si>
  <si>
    <t>Social Sciences</t>
  </si>
  <si>
    <t>Write name or leave blank</t>
  </si>
  <si>
    <t>Select operational cost</t>
  </si>
  <si>
    <t>Number of months the given budget year</t>
  </si>
  <si>
    <t>FTE</t>
  </si>
  <si>
    <t>Costs</t>
  </si>
  <si>
    <t>Total FTE</t>
  </si>
  <si>
    <t>Total Costs</t>
  </si>
  <si>
    <t>Budget dates (yearly start date - yearly end date)</t>
  </si>
  <si>
    <t>Carlsberg Mindelegat</t>
  </si>
  <si>
    <t>Consumables</t>
  </si>
  <si>
    <t>Travel, conference and similar</t>
  </si>
  <si>
    <t>Tuition fee for PhD student</t>
  </si>
  <si>
    <t>Grant type</t>
  </si>
  <si>
    <t>Justification of budget items</t>
  </si>
  <si>
    <t>Project information</t>
  </si>
  <si>
    <t>Budget</t>
  </si>
  <si>
    <t>Select grant type</t>
  </si>
  <si>
    <t>DKUNI institutions</t>
  </si>
  <si>
    <t>Kr. per VIP-FTE</t>
  </si>
  <si>
    <t>Link to grant specific lists</t>
  </si>
  <si>
    <t>.</t>
  </si>
  <si>
    <t>Guide</t>
  </si>
  <si>
    <r>
      <t xml:space="preserve">For detailed application guidelines and requirements, please visit </t>
    </r>
    <r>
      <rPr>
        <b/>
        <sz val="12"/>
        <color rgb="FF00BB50"/>
        <rFont val="Calibri"/>
        <family val="2"/>
        <scheme val="minor"/>
      </rPr>
      <t>Carlsbergfondet.dk</t>
    </r>
    <r>
      <rPr>
        <sz val="12"/>
        <rFont val="Calibri"/>
        <family val="2"/>
        <scheme val="minor"/>
      </rPr>
      <t>.</t>
    </r>
  </si>
  <si>
    <t>Introduction</t>
  </si>
  <si>
    <t xml:space="preserve">This budget template is designed to support you in preparing the budget section of your funding application to the Carlsberg Foundation. 
Please note that it is one of several required documents to be submitted via CF-Grant, the Carlsberg Foundation's application system. </t>
  </si>
  <si>
    <t>Getting started</t>
  </si>
  <si>
    <t>Subject</t>
  </si>
  <si>
    <t>User guides</t>
  </si>
  <si>
    <t xml:space="preserve">When at the budget template, start by entering project information such as applicant name, host institution, project dates etc. </t>
  </si>
  <si>
    <t>Then, proceed to the budget section below and follow the template instructions provided.</t>
  </si>
  <si>
    <t>1. Select the grant type you intend to apply for from the drop-down menu below.</t>
  </si>
  <si>
    <t>2. Click the link below to access the budget template that corresponds to the selected grant type.</t>
  </si>
  <si>
    <t>Select from the drop-down menu below to access various user guides, including creating a PDF of the budget, adding extra budget lines, and more.</t>
  </si>
  <si>
    <t>Select guide</t>
  </si>
  <si>
    <t xml:space="preserve"> </t>
  </si>
  <si>
    <t>Salary Costs</t>
  </si>
  <si>
    <t>Wet/dry</t>
  </si>
  <si>
    <t>Wet</t>
  </si>
  <si>
    <t>Dry</t>
  </si>
  <si>
    <t>Operational Costs</t>
  </si>
  <si>
    <t>No</t>
  </si>
  <si>
    <t>Yes</t>
  </si>
  <si>
    <t>DKUNI Scientific Area</t>
  </si>
  <si>
    <t>Salary</t>
  </si>
  <si>
    <t>How to calculate FTE?</t>
  </si>
  <si>
    <t>Select title</t>
  </si>
  <si>
    <t>Min budget (DKK)</t>
  </si>
  <si>
    <t>Max budget (DKK)</t>
  </si>
  <si>
    <t>Max years</t>
  </si>
  <si>
    <t>Select institution</t>
  </si>
  <si>
    <t>In the rows below, select title, enter name (or leave blank), select institution, and select scientific area if asked for</t>
  </si>
  <si>
    <t>FTE stands for Full-Time Equivalent, representing the workload of a full-time employee, meaning 1 FTE is equal to 1,924 work hours per year (37 hours per week). 
For part-time employees, FTE is proportionally calculated. For example, half-time work is 0.5 FTE, one day a week is (1/5) = 0.2 FTE, and 10 hours a week is (10/37) = 0.3 FTE (rounded to one decimal place).
Please note that FTE calculations should be adjusted for budget periods shorter than a year. For example, an employee working full-time for 6 months would have an FTE of 0.5.
Please ask your local research supporter if you have any further questions regarding FTE.</t>
  </si>
  <si>
    <t>Other Danish research institution</t>
  </si>
  <si>
    <t>Monograph Fellowship</t>
  </si>
  <si>
    <t>Internationalisation Fellowship</t>
  </si>
  <si>
    <t>Reintegration Fellowship</t>
  </si>
  <si>
    <t>Publication</t>
  </si>
  <si>
    <t>Science Communication</t>
  </si>
  <si>
    <t>Postdoctoral Fellowship Rome</t>
  </si>
  <si>
    <t>Postdoctoral Fellowship Athens</t>
  </si>
  <si>
    <t>Use the above drop-down menu to access various guides.</t>
  </si>
  <si>
    <t>Enter FTE and cost p.a. for the given budget item</t>
  </si>
  <si>
    <t>Enter cost p.a. for the given budget item</t>
  </si>
  <si>
    <t>Grant type applied for</t>
  </si>
  <si>
    <t>No.</t>
  </si>
  <si>
    <t>Hidden codes:</t>
  </si>
  <si>
    <t>Enter budget item here or leave blank</t>
  </si>
  <si>
    <t>-</t>
  </si>
  <si>
    <t>In the rows below, enter each budget item</t>
  </si>
  <si>
    <t>Budget period (yearly start date - yearly end date)</t>
  </si>
  <si>
    <t>Project Supplement</t>
  </si>
  <si>
    <t>Research assistant</t>
  </si>
  <si>
    <t>Specify the cost</t>
  </si>
  <si>
    <t>In the rows below, select operational cost for each budget item and specify it in the following cell</t>
  </si>
  <si>
    <t>Type text in the rows below and move to the next line when the current line is filled</t>
  </si>
  <si>
    <t>Equipment</t>
  </si>
  <si>
    <t>Institution, if relevant</t>
  </si>
  <si>
    <t>Write institution or leave blank</t>
  </si>
  <si>
    <t>Name of applicant/PI:</t>
  </si>
  <si>
    <t>What is a project supplement?</t>
  </si>
  <si>
    <t>A project supplement is additional funding provided by foundations to cover overhead costs for administrative researcher support, research infrastructure and IT infrastructure. It's allocated automatically based on the project-employed full-time equivalents of the individual project.
There are two distinct rates for the project supplement: one for humanities and social sciences (dry research) and another for natural, health, and technical sciences (wet research). This reflects the higher infrastructure costs associated with laboratory-based research.
 Read more about the project supplement at dkuni.dk.</t>
  </si>
  <si>
    <t>The project supplement is allocated based on the project-employed full-time equivalents of the project, with the rate contingent upon the scientific area in which the affiliated academic staff work. 
One rate is assigned for dry research areas (humanities and social sciences), while another rate is assigned to wet research areas (natural, health, and technical sciences). Read more about the project supplement at dkuni.dk.</t>
  </si>
  <si>
    <t>When and why is it necessary to specify the scientic area under salary costs?</t>
  </si>
  <si>
    <t>Begin by selecting your grant type in Step 1. Next, follow the generated link in step 2 to access the appropriate budget template</t>
  </si>
  <si>
    <t>PhD</t>
  </si>
  <si>
    <t>Project coordinator</t>
  </si>
  <si>
    <t>Project supplement (automatically calculated)</t>
  </si>
  <si>
    <t>Project start date (dd-mm-yyyy):</t>
  </si>
  <si>
    <t>Project end date (dd-mm-yyyy):</t>
  </si>
  <si>
    <t>In Project Nexus, we explore the convergence of AI and biotechnology, envisioning a future where neural implants enhance cognitive abilities. Through interdisciplinary collaboration, we aim to develop</t>
  </si>
  <si>
    <t>innovative solutions for seamless integration of these technologies, revolutionizing human-machine interaction.</t>
  </si>
  <si>
    <t>Field or Stay &lt; 100K</t>
  </si>
  <si>
    <t>Field or Stay &gt; 100K</t>
  </si>
  <si>
    <t>General lists</t>
  </si>
  <si>
    <t>Grant types</t>
  </si>
  <si>
    <t>Select month</t>
  </si>
  <si>
    <t>Select year</t>
  </si>
  <si>
    <t>ID</t>
  </si>
  <si>
    <t>Month</t>
  </si>
  <si>
    <t>Month no.</t>
  </si>
  <si>
    <t>January</t>
  </si>
  <si>
    <t>February</t>
  </si>
  <si>
    <t>March</t>
  </si>
  <si>
    <t>April</t>
  </si>
  <si>
    <t>May</t>
  </si>
  <si>
    <t>June</t>
  </si>
  <si>
    <t>July</t>
  </si>
  <si>
    <t>September</t>
  </si>
  <si>
    <t>October</t>
  </si>
  <si>
    <t>November</t>
  </si>
  <si>
    <t>December</t>
  </si>
  <si>
    <t>Subtotal Salary Costs</t>
  </si>
  <si>
    <t>When adding new subjects to the user guide, ensure that all text is visible on the start page. If not, extend the row height on the start page to ensure that the applicant can see all of it.</t>
  </si>
  <si>
    <t>The project supplement only applies to Danish universities, as it is part of an agreement between these institutions and private Danish foundations. You can find the complete list of Danish universities at dkuni.dk.</t>
  </si>
  <si>
    <t>Other operation cost</t>
  </si>
  <si>
    <t>Should errors arise within the template, you can easily reset and clear them by downloading a fresh template from Carlsbergfondet.dk. Alternatively, you can reach out to your local research support or finance support. For further questions contact cfgrant@carlsbergfoundation.dk</t>
  </si>
  <si>
    <t>My template shows errors</t>
  </si>
  <si>
    <t>Why isn't the project supplement applied when selecting "Other institution"?</t>
  </si>
  <si>
    <t>Select project start:</t>
  </si>
  <si>
    <t>Select project end:</t>
  </si>
  <si>
    <t>August</t>
  </si>
  <si>
    <t>Subtotal Operational Costs</t>
  </si>
  <si>
    <t>NB: Requires Excel 2016 or later versions</t>
  </si>
  <si>
    <t>Description</t>
  </si>
  <si>
    <t>A list of host institutions. If the template includes a project supplement, the list should include Danish Universities and an "other" category.</t>
  </si>
  <si>
    <t>A list of professional titles. If no project supplement, the table should consist of one column with the header "Salary". Otherwise, there should be two columns with the headers "Salary" and "Project supplement".*</t>
  </si>
  <si>
    <t>List of operational costs (budget items). Header is optional. For fixed operational costs, apply the rate instead.</t>
  </si>
  <si>
    <t>In case of additional costs. The content of the list depends on the cost type. For fixed operational costs, apply the rate.</t>
  </si>
  <si>
    <t>List of expensive locations for a 'travel' grant that should trigger an additional cost to the budget. See "Internationalisation Fellowship" for reference.</t>
  </si>
  <si>
    <t>*Fill out the project supplement field with "Yes" if the professional title triggers a project supplement; otherwise, enter "No"</t>
  </si>
  <si>
    <t>Table name (with no.)</t>
  </si>
  <si>
    <t>Guide to add lists for new grant types</t>
  </si>
  <si>
    <t>Specify the cost (max 80 characters)</t>
  </si>
  <si>
    <t>Research Infrastructure Apparatus</t>
  </si>
  <si>
    <t>Research Infrastructure Digital</t>
  </si>
  <si>
    <t>Conference</t>
  </si>
  <si>
    <t>Ingen løn</t>
  </si>
  <si>
    <t>Ingen PS</t>
  </si>
  <si>
    <t>Kun indkøb af apparatur</t>
  </si>
  <si>
    <t>End Year</t>
  </si>
  <si>
    <t>Start Year</t>
  </si>
  <si>
    <t>*Remember to update both start and end year</t>
  </si>
  <si>
    <t>NB: Requires the most recent version of Excel. 
The foundation does not provide technical support on earlier versions.</t>
  </si>
  <si>
    <t>What if the application consists of a PI team?</t>
  </si>
  <si>
    <t>The budget template can also be used in the case of a PI team. When filling out the project information, enter only information regarding the main applicant, who is the responsible for the application and, should this be successful, the grant.</t>
  </si>
  <si>
    <r>
      <t>To convert the finalised budget to PDF, go to "</t>
    </r>
    <r>
      <rPr>
        <b/>
        <sz val="11"/>
        <color rgb="FF183428"/>
        <rFont val="Calibri"/>
        <family val="2"/>
        <scheme val="minor"/>
      </rPr>
      <t>File</t>
    </r>
    <r>
      <rPr>
        <sz val="11"/>
        <color rgb="FF183428"/>
        <rFont val="Calibri"/>
        <family val="2"/>
        <scheme val="minor"/>
      </rPr>
      <t>," select "Print," and choose the printer option "</t>
    </r>
    <r>
      <rPr>
        <b/>
        <sz val="11"/>
        <color rgb="FF183428"/>
        <rFont val="Calibri"/>
        <family val="2"/>
        <scheme val="minor"/>
      </rPr>
      <t>Print to PDF</t>
    </r>
    <r>
      <rPr>
        <sz val="11"/>
        <color rgb="FF183428"/>
        <rFont val="Calibri"/>
        <family val="2"/>
        <scheme val="minor"/>
      </rPr>
      <t>" (or similar)</t>
    </r>
  </si>
  <si>
    <t>When the budget is finalised, click the top-right button in the budget sheet to access the output sheet and print to PDF.</t>
  </si>
  <si>
    <t>How to create a PDF file of the finalised budget</t>
  </si>
  <si>
    <t>Once your budget is finalised and you need a PDF copy for your application, follow these steps:
1. Go to the finalised sheet.
2. Click 'File' at the top.
3. Select 'Print.'
4. Choose a PDF printer from the dropdown menu.
5. Click 'Print.'
6. Name your file, choose a location, and click 'Save.'</t>
  </si>
  <si>
    <t>Student assistant</t>
  </si>
  <si>
    <t>Carlsberg Foundation IRC</t>
  </si>
  <si>
    <t>Name of PI #1</t>
  </si>
  <si>
    <t>Name of PI #2</t>
  </si>
  <si>
    <t>Host institution of PI #1</t>
  </si>
  <si>
    <t>Host institution of PI #2</t>
  </si>
  <si>
    <t>Name of PI #3 (optional)</t>
  </si>
  <si>
    <t>Host institution of PI #3 (optional)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</si>
</sst>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64" formatCode="_ * #,##0.00_)_ ;_ * \(#,##0.00\)_ ;_ * &quot;-&quot;??_)_ ;_ @_ "/>
    <numFmt numFmtId="165" formatCode="[$-809]d\ mmmm\ yyyy;@"/>
    <numFmt numFmtId="166" formatCode="_-* #,##0\ [$kr.-406]_-;\-* #,##0\ [$kr.-406]_-;_-* &quot;-&quot;??\ [$kr.-406]_-;_-@_-"/>
    <numFmt numFmtId="167" formatCode="dd\.mm\.yy;@"/>
    <numFmt numFmtId="168" formatCode="0.0"/>
    <numFmt numFmtId="169" formatCode="0.0;\-0.0;&quot;&quot;"/>
    <numFmt numFmtId="170" formatCode="_-* #,##0\ [$kr.-406]_-;\-* #,##0\ [$kr.-406]_-;_-* &quot;&quot;"/>
    <numFmt numFmtId="171" formatCode="_-* #,##0\ [$kr.-406]_-;\-* #,##0\ [$kr.-406]_-;_-* &quot;-&quot;\ [$kr.-406]_-;_-@_-"/>
    <numFmt numFmtId="172" formatCode="_ * #,##0_)_ ;_ * \(#,##0\)_ ;_ * &quot;-&quot;??_)_ ;_ @_ "/>
    <numFmt numFmtId="173" formatCode="[$-F800]dddd\,\ mmmm\ dd\,\ yyyy"/>
    <numFmt numFmtId="174" formatCode="0.000"/>
    <numFmt numFmtId="175" formatCode="0.00;\-0.00;&quot;&quot;"/>
    <numFmt numFmtId="176" formatCode="#,##0\ &quot;kr.&quot;"/>
    <numFmt numFmtId="177" formatCode=";;;"/>
  </numFmts>
  <fonts count="52" x14ac:knownFonts="1">
    <font>
      <sz val="11"/>
      <color theme="1"/>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u/>
      <sz val="11"/>
      <color theme="10"/>
      <name val="Calibri"/>
      <family val="2"/>
      <scheme val="minor"/>
    </font>
    <font>
      <sz val="9"/>
      <color theme="1"/>
      <name val="Calibri"/>
      <family val="2"/>
      <scheme val="minor"/>
    </font>
    <font>
      <sz val="9"/>
      <color theme="0" tint="-0.499984740745262"/>
      <name val="Calibri"/>
      <family val="2"/>
      <scheme val="minor"/>
    </font>
    <font>
      <sz val="9"/>
      <color rgb="FFFF0000"/>
      <name val="Calibri"/>
      <family val="2"/>
      <scheme val="minor"/>
    </font>
    <font>
      <sz val="9"/>
      <name val="Calibri"/>
      <family val="2"/>
      <scheme val="minor"/>
    </font>
    <font>
      <i/>
      <sz val="9"/>
      <color theme="0" tint="-0.499984740745262"/>
      <name val="Calibri"/>
      <family val="2"/>
      <scheme val="minor"/>
    </font>
    <font>
      <b/>
      <sz val="16"/>
      <color theme="0"/>
      <name val="Calibri"/>
      <family val="2"/>
      <scheme val="minor"/>
    </font>
    <font>
      <b/>
      <sz val="9"/>
      <name val="Calibri"/>
      <family val="2"/>
      <scheme val="minor"/>
    </font>
    <font>
      <b/>
      <sz val="14"/>
      <color theme="0"/>
      <name val="Calibri"/>
      <family val="2"/>
      <scheme val="minor"/>
    </font>
    <font>
      <i/>
      <sz val="9"/>
      <color theme="1"/>
      <name val="Calibri"/>
      <family val="2"/>
      <scheme val="minor"/>
    </font>
    <font>
      <b/>
      <sz val="9"/>
      <color rgb="FFFF0000"/>
      <name val="Calibri"/>
      <family val="2"/>
      <scheme val="minor"/>
    </font>
    <font>
      <b/>
      <sz val="9"/>
      <color theme="1"/>
      <name val="Calibri"/>
      <family val="2"/>
      <scheme val="minor"/>
    </font>
    <font>
      <sz val="11"/>
      <color theme="2"/>
      <name val="Calibri"/>
      <family val="2"/>
      <scheme val="minor"/>
    </font>
    <font>
      <sz val="11"/>
      <color theme="2" tint="-9.9978637043366805E-2"/>
      <name val="Calibri"/>
      <family val="2"/>
      <scheme val="minor"/>
    </font>
    <font>
      <sz val="9"/>
      <color rgb="FFF7F7F7"/>
      <name val="Calibri"/>
      <family val="2"/>
      <scheme val="minor"/>
    </font>
    <font>
      <i/>
      <sz val="11"/>
      <color rgb="FFFF0000"/>
      <name val="Calibri"/>
      <family val="2"/>
      <scheme val="minor"/>
    </font>
    <font>
      <sz val="9"/>
      <color theme="2"/>
      <name val="Calibri"/>
      <family val="2"/>
      <scheme val="minor"/>
    </font>
    <font>
      <b/>
      <sz val="12"/>
      <color theme="0"/>
      <name val="Calibri"/>
      <family val="2"/>
      <scheme val="minor"/>
    </font>
    <font>
      <sz val="11"/>
      <color rgb="FFF7F7F7"/>
      <name val="Calibri"/>
      <family val="2"/>
      <scheme val="minor"/>
    </font>
    <font>
      <b/>
      <sz val="9"/>
      <color theme="2"/>
      <name val="Calibri"/>
      <family val="2"/>
      <scheme val="minor"/>
    </font>
    <font>
      <b/>
      <sz val="12"/>
      <name val="Calibri"/>
      <family val="2"/>
      <scheme val="minor"/>
    </font>
    <font>
      <sz val="12"/>
      <color theme="1"/>
      <name val="Calibri"/>
      <family val="2"/>
      <scheme val="minor"/>
    </font>
    <font>
      <b/>
      <sz val="11"/>
      <color rgb="FF2B5348"/>
      <name val="Calibri"/>
      <family val="2"/>
      <scheme val="minor"/>
    </font>
    <font>
      <sz val="11"/>
      <name val="Calibri"/>
      <family val="2"/>
      <scheme val="minor"/>
    </font>
    <font>
      <i/>
      <sz val="9"/>
      <name val="Calibri"/>
      <family val="2"/>
      <scheme val="minor"/>
    </font>
    <font>
      <sz val="12"/>
      <color rgb="FFFF0000"/>
      <name val="Calibri"/>
      <family val="2"/>
      <scheme val="minor"/>
    </font>
    <font>
      <sz val="12"/>
      <name val="Calibri"/>
      <family val="2"/>
      <scheme val="minor"/>
    </font>
    <font>
      <b/>
      <sz val="12"/>
      <color rgb="FF00BB50"/>
      <name val="Calibri"/>
      <family val="2"/>
      <scheme val="minor"/>
    </font>
    <font>
      <sz val="11"/>
      <color rgb="FF2B5348"/>
      <name val="Calibri"/>
      <family val="2"/>
      <scheme val="minor"/>
    </font>
    <font>
      <i/>
      <sz val="12"/>
      <name val="Calibri"/>
      <family val="2"/>
      <scheme val="minor"/>
    </font>
    <font>
      <i/>
      <sz val="9"/>
      <color rgb="FFFF0000"/>
      <name val="Calibri"/>
      <family val="2"/>
      <scheme val="minor"/>
    </font>
    <font>
      <sz val="11"/>
      <color theme="1"/>
      <name val="Calibri"/>
      <family val="2"/>
      <scheme val="minor"/>
    </font>
    <font>
      <sz val="9"/>
      <color rgb="FFD9D9D9"/>
      <name val="Calibri"/>
      <family val="2"/>
      <scheme val="minor"/>
    </font>
    <font>
      <i/>
      <sz val="9"/>
      <color rgb="FFF7F7F7"/>
      <name val="Calibri"/>
      <family val="2"/>
      <scheme val="minor"/>
    </font>
    <font>
      <sz val="11"/>
      <color theme="5"/>
      <name val="Calibri"/>
      <family val="2"/>
      <scheme val="minor"/>
    </font>
    <font>
      <i/>
      <sz val="9"/>
      <color theme="5"/>
      <name val="Calibri"/>
      <family val="2"/>
      <scheme val="minor"/>
    </font>
    <font>
      <sz val="14"/>
      <name val="Calibri"/>
      <family val="2"/>
      <scheme val="minor"/>
    </font>
    <font>
      <sz val="14"/>
      <color theme="1"/>
      <name val="Calibri"/>
      <family val="2"/>
      <scheme val="minor"/>
    </font>
    <font>
      <b/>
      <sz val="9"/>
      <color rgb="FF2B5348"/>
      <name val="Calibri"/>
      <family val="2"/>
      <scheme val="minor"/>
    </font>
    <font>
      <sz val="11"/>
      <color theme="0" tint="-0.14999847407452621"/>
      <name val="Calibri"/>
      <family val="2"/>
      <scheme val="minor"/>
    </font>
    <font>
      <b/>
      <i/>
      <sz val="9"/>
      <color theme="1"/>
      <name val="Calibri"/>
      <family val="2"/>
      <scheme val="minor"/>
    </font>
    <font>
      <i/>
      <sz val="11"/>
      <color theme="1"/>
      <name val="Calibri"/>
      <family val="2"/>
      <scheme val="minor"/>
    </font>
    <font>
      <b/>
      <i/>
      <u/>
      <sz val="9"/>
      <color rgb="FFFF0000"/>
      <name val="Calibri"/>
      <family val="2"/>
      <scheme val="minor"/>
    </font>
    <font>
      <b/>
      <sz val="14"/>
      <name val="Calibri"/>
      <family val="2"/>
      <scheme val="minor"/>
    </font>
    <font>
      <sz val="11"/>
      <color rgb="FFE7E6E6"/>
      <name val="Calibri"/>
      <family val="2"/>
      <scheme val="minor"/>
    </font>
    <font>
      <sz val="9"/>
      <color rgb="FFE7E6E6"/>
      <name val="Calibri"/>
      <family val="2"/>
      <scheme val="minor"/>
    </font>
    <font>
      <sz val="11"/>
      <color rgb="FF183428"/>
      <name val="Calibri"/>
      <family val="2"/>
      <scheme val="minor"/>
    </font>
    <font>
      <b/>
      <sz val="11"/>
      <color rgb="FF183428"/>
      <name val="Calibri"/>
      <family val="2"/>
      <scheme val="minor"/>
    </font>
  </fonts>
  <fills count="17">
    <fill>
      <patternFill patternType="none"/>
    </fill>
    <fill>
      <patternFill patternType="gray125"/>
    </fill>
    <fill>
      <patternFill patternType="solid">
        <fgColor theme="0" tint="-0.14999847407452621"/>
        <bgColor indexed="64"/>
      </patternFill>
    </fill>
    <fill>
      <patternFill patternType="solid">
        <fgColor theme="2"/>
        <bgColor indexed="64"/>
      </patternFill>
    </fill>
    <fill>
      <patternFill patternType="solid">
        <fgColor theme="7" tint="0.79998168889431442"/>
        <bgColor indexed="64"/>
      </patternFill>
    </fill>
    <fill>
      <patternFill patternType="solid">
        <fgColor rgb="FFF7F7F7"/>
        <bgColor indexed="64"/>
      </patternFill>
    </fill>
    <fill>
      <patternFill patternType="solid">
        <fgColor theme="6" tint="0.79998168889431442"/>
        <bgColor indexed="64"/>
      </patternFill>
    </fill>
    <fill>
      <patternFill patternType="solid">
        <fgColor rgb="FF2B5348"/>
        <bgColor indexed="64"/>
      </patternFill>
    </fill>
    <fill>
      <patternFill patternType="solid">
        <fgColor theme="0" tint="-0.499984740745262"/>
        <bgColor indexed="64"/>
      </patternFill>
    </fill>
    <fill>
      <patternFill patternType="solid">
        <fgColor rgb="FF003921"/>
        <bgColor indexed="64"/>
      </patternFill>
    </fill>
    <fill>
      <patternFill patternType="solid">
        <fgColor rgb="FFEDEDED"/>
        <bgColor indexed="64"/>
      </patternFill>
    </fill>
    <fill>
      <patternFill patternType="solid">
        <fgColor rgb="FFFFF2CC"/>
        <bgColor indexed="64"/>
      </patternFill>
    </fill>
    <fill>
      <patternFill patternType="solid">
        <fgColor rgb="FFD9D9D9"/>
        <bgColor indexed="64"/>
      </patternFill>
    </fill>
    <fill>
      <patternFill patternType="solid">
        <fgColor theme="9" tint="0.79998168889431442"/>
        <bgColor indexed="64"/>
      </patternFill>
    </fill>
    <fill>
      <patternFill patternType="solid">
        <fgColor rgb="FF00B050"/>
        <bgColor indexed="64"/>
      </patternFill>
    </fill>
    <fill>
      <patternFill patternType="solid">
        <fgColor rgb="FFFFFF00"/>
        <bgColor indexed="64"/>
      </patternFill>
    </fill>
    <fill>
      <patternFill patternType="solid">
        <fgColor rgb="FFFFF48D"/>
        <bgColor indexed="64"/>
      </patternFill>
    </fill>
  </fills>
  <borders count="33">
    <border>
      <left/>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34998626667073579"/>
      </left>
      <right/>
      <top/>
      <bottom/>
      <diagonal/>
    </border>
    <border>
      <left/>
      <right style="thin">
        <color theme="0" tint="-0.34998626667073579"/>
      </right>
      <top/>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rgb="FFB2B2B2"/>
      </top>
      <bottom style="thin">
        <color rgb="FFB2B2B2"/>
      </bottom>
      <diagonal/>
    </border>
    <border>
      <left/>
      <right/>
      <top style="thin">
        <color rgb="FFB2B2B2"/>
      </top>
      <bottom style="thin">
        <color rgb="FFB2B2B2"/>
      </bottom>
      <diagonal/>
    </border>
    <border>
      <left style="thin">
        <color theme="0" tint="-0.34998626667073579"/>
      </left>
      <right/>
      <top style="thin">
        <color rgb="FFB2B2B2"/>
      </top>
      <bottom style="thin">
        <color rgb="FFB2B2B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14999847407452621"/>
      </left>
      <right/>
      <top/>
      <bottom/>
      <diagonal/>
    </border>
    <border>
      <left style="thin">
        <color theme="0" tint="-0.14999847407452621"/>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diagonal/>
    </border>
    <border>
      <left/>
      <right style="thin">
        <color theme="0" tint="-0.14999847407452621"/>
      </right>
      <top style="thin">
        <color theme="0" tint="-0.14999847407452621"/>
      </top>
      <bottom/>
      <diagonal/>
    </border>
    <border>
      <left/>
      <right/>
      <top style="thin">
        <color theme="0" tint="-0.14999847407452621"/>
      </top>
      <bottom/>
      <diagonal/>
    </border>
    <border>
      <left/>
      <right/>
      <top/>
      <bottom style="thin">
        <color theme="0" tint="-0.14999847407452621"/>
      </bottom>
      <diagonal/>
    </border>
    <border>
      <left/>
      <right style="thin">
        <color theme="0" tint="-0.34998626667073579"/>
      </right>
      <top style="thin">
        <color theme="0" tint="-0.249977111117893"/>
      </top>
      <bottom/>
      <diagonal/>
    </border>
    <border>
      <left/>
      <right/>
      <top style="thin">
        <color theme="0" tint="-0.249977111117893"/>
      </top>
      <bottom/>
      <diagonal/>
    </border>
    <border>
      <left style="thin">
        <color theme="0" tint="-0.34998626667073579"/>
      </left>
      <right/>
      <top style="thin">
        <color theme="0" tint="-0.249977111117893"/>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theme="0" tint="-0.14999847407452621"/>
      </top>
      <bottom style="thin">
        <color theme="0" tint="-0.14999847407452621"/>
      </bottom>
      <diagonal/>
    </border>
    <border>
      <left/>
      <right/>
      <top/>
      <bottom style="thin">
        <color theme="2"/>
      </bottom>
      <diagonal/>
    </border>
    <border>
      <left style="thin">
        <color theme="0" tint="-0.14999847407452621"/>
      </left>
      <right style="thin">
        <color theme="0" tint="-0.14999847407452621"/>
      </right>
      <top/>
      <bottom/>
      <diagonal/>
    </border>
    <border>
      <left style="thin">
        <color theme="2"/>
      </left>
      <right style="thin">
        <color theme="2"/>
      </right>
      <top style="thin">
        <color theme="2"/>
      </top>
      <bottom style="thin">
        <color theme="2"/>
      </bottom>
      <diagonal/>
    </border>
    <border>
      <left style="thin">
        <color theme="0" tint="-0.14999847407452621"/>
      </left>
      <right style="thin">
        <color theme="2"/>
      </right>
      <top style="thin">
        <color theme="0" tint="-0.14999847407452621"/>
      </top>
      <bottom style="thin">
        <color theme="0" tint="-0.14999847407452621"/>
      </bottom>
      <diagonal/>
    </border>
    <border>
      <left/>
      <right style="thin">
        <color theme="2" tint="-0.249977111117893"/>
      </right>
      <top/>
      <bottom/>
      <diagonal/>
    </border>
  </borders>
  <cellStyleXfs count="4">
    <xf numFmtId="0" fontId="0" fillId="0" borderId="0"/>
    <xf numFmtId="0" fontId="4" fillId="0" borderId="0" applyNumberForma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cellStyleXfs>
  <cellXfs count="282">
    <xf numFmtId="0" fontId="0" fillId="0" borderId="0" xfId="0"/>
    <xf numFmtId="0" fontId="2" fillId="0" borderId="0" xfId="0" applyFont="1"/>
    <xf numFmtId="0" fontId="3" fillId="0" borderId="0" xfId="0" applyFont="1"/>
    <xf numFmtId="0" fontId="0" fillId="0" borderId="3" xfId="0" applyBorder="1"/>
    <xf numFmtId="0" fontId="0" fillId="9" borderId="0" xfId="0" applyFill="1"/>
    <xf numFmtId="166" fontId="0" fillId="0" borderId="0" xfId="0" applyNumberFormat="1"/>
    <xf numFmtId="0" fontId="4" fillId="0" borderId="0" xfId="1" applyAlignment="1">
      <alignment horizontal="center"/>
    </xf>
    <xf numFmtId="0" fontId="22" fillId="7" borderId="0" xfId="0" applyFont="1" applyFill="1" applyAlignment="1" applyProtection="1">
      <alignment vertical="center"/>
      <protection hidden="1"/>
    </xf>
    <xf numFmtId="0" fontId="22" fillId="5" borderId="0" xfId="0" applyFont="1" applyFill="1" applyAlignment="1" applyProtection="1">
      <alignment vertical="center"/>
      <protection hidden="1"/>
    </xf>
    <xf numFmtId="0" fontId="0" fillId="5" borderId="0" xfId="0" applyFill="1" applyAlignment="1" applyProtection="1">
      <alignment vertical="center"/>
      <protection hidden="1"/>
    </xf>
    <xf numFmtId="165" fontId="0" fillId="6" borderId="2" xfId="0" applyNumberFormat="1" applyFill="1" applyBorder="1" applyAlignment="1" applyProtection="1">
      <alignment horizontal="center" vertical="center"/>
      <protection hidden="1"/>
    </xf>
    <xf numFmtId="165" fontId="0" fillId="6" borderId="3" xfId="0" applyNumberFormat="1" applyFill="1" applyBorder="1" applyAlignment="1" applyProtection="1">
      <alignment vertical="center"/>
      <protection hidden="1"/>
    </xf>
    <xf numFmtId="0" fontId="0" fillId="6" borderId="3" xfId="0" applyFill="1" applyBorder="1" applyAlignment="1" applyProtection="1">
      <alignment vertical="center"/>
      <protection hidden="1"/>
    </xf>
    <xf numFmtId="0" fontId="5" fillId="5" borderId="0" xfId="0" applyFont="1" applyFill="1" applyAlignment="1" applyProtection="1">
      <alignment horizontal="centerContinuous" vertical="center"/>
      <protection hidden="1"/>
    </xf>
    <xf numFmtId="0" fontId="5" fillId="5" borderId="2" xfId="0" applyFont="1" applyFill="1" applyBorder="1" applyAlignment="1" applyProtection="1">
      <alignment horizontal="centerContinuous" vertical="center"/>
      <protection hidden="1"/>
    </xf>
    <xf numFmtId="0" fontId="5" fillId="5" borderId="2" xfId="0" applyFont="1" applyFill="1" applyBorder="1" applyAlignment="1" applyProtection="1">
      <alignment horizontal="center" vertical="center"/>
      <protection hidden="1"/>
    </xf>
    <xf numFmtId="0" fontId="5" fillId="5" borderId="3" xfId="0" applyFont="1" applyFill="1" applyBorder="1" applyAlignment="1" applyProtection="1">
      <alignment horizontal="center" vertical="center"/>
      <protection hidden="1"/>
    </xf>
    <xf numFmtId="0" fontId="5" fillId="10" borderId="2" xfId="0" applyFont="1" applyFill="1" applyBorder="1" applyAlignment="1" applyProtection="1">
      <alignment horizontal="center" vertical="center"/>
      <protection hidden="1"/>
    </xf>
    <xf numFmtId="0" fontId="5" fillId="10" borderId="3" xfId="0" applyFont="1" applyFill="1" applyBorder="1" applyAlignment="1" applyProtection="1">
      <alignment horizontal="center" vertical="center"/>
      <protection hidden="1"/>
    </xf>
    <xf numFmtId="0" fontId="5" fillId="5" borderId="0" xfId="0" quotePrefix="1" applyFont="1" applyFill="1" applyAlignment="1" applyProtection="1">
      <alignment vertical="center"/>
      <protection hidden="1"/>
    </xf>
    <xf numFmtId="0" fontId="5" fillId="10" borderId="0" xfId="0" applyFont="1" applyFill="1" applyAlignment="1" applyProtection="1">
      <alignment horizontal="center" vertical="center"/>
      <protection hidden="1"/>
    </xf>
    <xf numFmtId="0" fontId="0" fillId="0" borderId="0" xfId="0" applyProtection="1">
      <protection hidden="1"/>
    </xf>
    <xf numFmtId="0" fontId="26" fillId="0" borderId="0" xfId="1" applyFont="1" applyFill="1" applyAlignment="1" applyProtection="1">
      <alignment vertical="center"/>
      <protection hidden="1"/>
    </xf>
    <xf numFmtId="0" fontId="23" fillId="0" borderId="0" xfId="1" quotePrefix="1" applyFont="1" applyFill="1" applyAlignment="1" applyProtection="1">
      <alignment vertical="center"/>
      <protection hidden="1"/>
    </xf>
    <xf numFmtId="0" fontId="26" fillId="0" borderId="0" xfId="1" applyFont="1" applyFill="1" applyAlignment="1" applyProtection="1">
      <alignment horizontal="left" vertical="center"/>
      <protection hidden="1"/>
    </xf>
    <xf numFmtId="0" fontId="12" fillId="0" borderId="0" xfId="0" applyFont="1"/>
    <xf numFmtId="0" fontId="8" fillId="2" borderId="0" xfId="0" applyFont="1" applyFill="1" applyAlignment="1" applyProtection="1">
      <alignment vertical="center"/>
      <protection hidden="1"/>
    </xf>
    <xf numFmtId="171" fontId="9" fillId="5" borderId="0" xfId="0" applyNumberFormat="1" applyFont="1" applyFill="1" applyAlignment="1" applyProtection="1">
      <alignment vertical="center"/>
      <protection hidden="1"/>
    </xf>
    <xf numFmtId="0" fontId="9" fillId="5" borderId="0" xfId="0" applyFont="1" applyFill="1" applyAlignment="1" applyProtection="1">
      <alignment vertical="center"/>
      <protection hidden="1"/>
    </xf>
    <xf numFmtId="166" fontId="9" fillId="5" borderId="0" xfId="0" applyNumberFormat="1" applyFont="1" applyFill="1" applyAlignment="1" applyProtection="1">
      <alignment vertical="center"/>
      <protection hidden="1"/>
    </xf>
    <xf numFmtId="2" fontId="0" fillId="5" borderId="0" xfId="0" applyNumberFormat="1" applyFill="1" applyAlignment="1" applyProtection="1">
      <alignment vertical="center"/>
      <protection hidden="1"/>
    </xf>
    <xf numFmtId="0" fontId="0" fillId="10" borderId="2" xfId="0" applyFill="1" applyBorder="1" applyAlignment="1" applyProtection="1">
      <alignment horizontal="center" vertical="center"/>
      <protection hidden="1"/>
    </xf>
    <xf numFmtId="0" fontId="18" fillId="10" borderId="9" xfId="0" applyFont="1" applyFill="1" applyBorder="1" applyAlignment="1" applyProtection="1">
      <alignment vertical="center"/>
      <protection hidden="1"/>
    </xf>
    <xf numFmtId="0" fontId="15" fillId="10" borderId="9" xfId="0" applyFont="1" applyFill="1" applyBorder="1" applyAlignment="1" applyProtection="1">
      <alignment vertical="center"/>
      <protection hidden="1"/>
    </xf>
    <xf numFmtId="0" fontId="5" fillId="10" borderId="10" xfId="0" applyFont="1" applyFill="1" applyBorder="1" applyAlignment="1" applyProtection="1">
      <alignment horizontal="center" vertical="center"/>
      <protection hidden="1"/>
    </xf>
    <xf numFmtId="0" fontId="5" fillId="10" borderId="8" xfId="0" applyFont="1" applyFill="1" applyBorder="1" applyAlignment="1" applyProtection="1">
      <alignment horizontal="center" vertical="center"/>
      <protection hidden="1"/>
    </xf>
    <xf numFmtId="171" fontId="15" fillId="10" borderId="8" xfId="0" applyNumberFormat="1" applyFont="1" applyFill="1" applyBorder="1" applyAlignment="1" applyProtection="1">
      <alignment horizontal="center" vertical="center"/>
      <protection hidden="1"/>
    </xf>
    <xf numFmtId="0" fontId="27" fillId="0" borderId="0" xfId="0" applyFont="1"/>
    <xf numFmtId="0" fontId="5" fillId="0" borderId="0" xfId="0" applyFont="1" applyAlignment="1" applyProtection="1">
      <alignment vertical="center"/>
      <protection hidden="1"/>
    </xf>
    <xf numFmtId="0" fontId="8" fillId="11" borderId="2" xfId="0" applyFont="1" applyFill="1" applyBorder="1" applyAlignment="1" applyProtection="1">
      <alignment horizontal="center" vertical="center"/>
      <protection hidden="1"/>
    </xf>
    <xf numFmtId="0" fontId="3" fillId="7" borderId="0" xfId="0" applyFont="1" applyFill="1" applyProtection="1">
      <protection hidden="1"/>
    </xf>
    <xf numFmtId="0" fontId="25" fillId="3" borderId="0" xfId="0" applyFont="1" applyFill="1" applyProtection="1">
      <protection hidden="1"/>
    </xf>
    <xf numFmtId="0" fontId="25" fillId="5" borderId="0" xfId="0" applyFont="1" applyFill="1" applyProtection="1">
      <protection hidden="1"/>
    </xf>
    <xf numFmtId="0" fontId="25" fillId="0" borderId="0" xfId="0" applyFont="1" applyProtection="1">
      <protection hidden="1"/>
    </xf>
    <xf numFmtId="0" fontId="0" fillId="5" borderId="0" xfId="0" applyFill="1" applyProtection="1">
      <protection hidden="1"/>
    </xf>
    <xf numFmtId="0" fontId="19" fillId="5" borderId="0" xfId="0" applyFont="1" applyFill="1" applyProtection="1">
      <protection hidden="1"/>
    </xf>
    <xf numFmtId="0" fontId="30" fillId="5" borderId="0" xfId="0" applyFont="1" applyFill="1" applyProtection="1">
      <protection hidden="1"/>
    </xf>
    <xf numFmtId="0" fontId="12" fillId="7" borderId="0" xfId="0" applyFont="1" applyFill="1" applyAlignment="1" applyProtection="1">
      <alignment vertical="center"/>
      <protection hidden="1"/>
    </xf>
    <xf numFmtId="0" fontId="30" fillId="3" borderId="0" xfId="0" applyFont="1" applyFill="1" applyProtection="1">
      <protection hidden="1"/>
    </xf>
    <xf numFmtId="0" fontId="30" fillId="0" borderId="0" xfId="0" applyFont="1" applyProtection="1">
      <protection hidden="1"/>
    </xf>
    <xf numFmtId="0" fontId="30" fillId="5" borderId="0" xfId="0" applyFont="1" applyFill="1" applyAlignment="1" applyProtection="1">
      <alignment horizontal="left" indent="3"/>
      <protection hidden="1"/>
    </xf>
    <xf numFmtId="0" fontId="24" fillId="4" borderId="11" xfId="0" applyFont="1" applyFill="1" applyBorder="1" applyAlignment="1" applyProtection="1">
      <alignment horizontal="left" indent="1"/>
      <protection locked="0" hidden="1"/>
    </xf>
    <xf numFmtId="0" fontId="32" fillId="7" borderId="0" xfId="0" applyFont="1" applyFill="1" applyAlignment="1" applyProtection="1">
      <alignment vertical="center"/>
      <protection hidden="1"/>
    </xf>
    <xf numFmtId="0" fontId="0" fillId="0" borderId="0" xfId="0" applyAlignment="1">
      <alignment horizontal="left" vertical="center"/>
    </xf>
    <xf numFmtId="0" fontId="0" fillId="0" borderId="0" xfId="0" applyAlignment="1">
      <alignment horizontal="left" vertical="center" wrapText="1"/>
    </xf>
    <xf numFmtId="0" fontId="18" fillId="3" borderId="0" xfId="0" applyFont="1" applyFill="1" applyAlignment="1" applyProtection="1">
      <alignment vertical="center"/>
      <protection hidden="1"/>
    </xf>
    <xf numFmtId="0" fontId="5" fillId="3" borderId="0" xfId="0" applyFont="1" applyFill="1" applyAlignment="1" applyProtection="1">
      <alignment vertical="center"/>
      <protection hidden="1"/>
    </xf>
    <xf numFmtId="0" fontId="5" fillId="3" borderId="0" xfId="0" applyFont="1" applyFill="1" applyAlignment="1" applyProtection="1">
      <alignment horizontal="center" vertical="center"/>
      <protection hidden="1"/>
    </xf>
    <xf numFmtId="2" fontId="34" fillId="5" borderId="14" xfId="0" applyNumberFormat="1" applyFont="1" applyFill="1" applyBorder="1" applyAlignment="1" applyProtection="1">
      <alignment horizontal="left" vertical="center" indent="1"/>
      <protection hidden="1"/>
    </xf>
    <xf numFmtId="2" fontId="34" fillId="5" borderId="0" xfId="0" applyNumberFormat="1" applyFont="1" applyFill="1" applyAlignment="1" applyProtection="1">
      <alignment horizontal="left" vertical="center" indent="1"/>
      <protection hidden="1"/>
    </xf>
    <xf numFmtId="0" fontId="24" fillId="7" borderId="0" xfId="0" applyFont="1" applyFill="1" applyAlignment="1" applyProtection="1">
      <alignment vertical="center"/>
      <protection hidden="1"/>
    </xf>
    <xf numFmtId="0" fontId="27" fillId="5" borderId="0" xfId="0" applyFont="1" applyFill="1" applyAlignment="1" applyProtection="1">
      <alignment vertical="center"/>
      <protection hidden="1"/>
    </xf>
    <xf numFmtId="0" fontId="8" fillId="3" borderId="0" xfId="0" applyFont="1" applyFill="1" applyAlignment="1" applyProtection="1">
      <alignment vertical="center"/>
      <protection hidden="1"/>
    </xf>
    <xf numFmtId="0" fontId="27" fillId="7" borderId="0" xfId="0" applyFont="1" applyFill="1" applyAlignment="1" applyProtection="1">
      <alignment vertical="center"/>
      <protection hidden="1"/>
    </xf>
    <xf numFmtId="0" fontId="8" fillId="5" borderId="0" xfId="0" applyFont="1" applyFill="1" applyAlignment="1" applyProtection="1">
      <alignment horizontal="left" vertical="center"/>
      <protection hidden="1"/>
    </xf>
    <xf numFmtId="0" fontId="11" fillId="10" borderId="9" xfId="0" applyFont="1" applyFill="1" applyBorder="1" applyAlignment="1" applyProtection="1">
      <alignment vertical="center"/>
      <protection hidden="1"/>
    </xf>
    <xf numFmtId="0" fontId="8" fillId="5" borderId="0" xfId="0" quotePrefix="1" applyFont="1" applyFill="1" applyAlignment="1" applyProtection="1">
      <alignment vertical="center"/>
      <protection hidden="1"/>
    </xf>
    <xf numFmtId="2" fontId="37" fillId="5" borderId="0" xfId="0" applyNumberFormat="1" applyFont="1" applyFill="1" applyAlignment="1" applyProtection="1">
      <alignment vertical="center"/>
      <protection hidden="1"/>
    </xf>
    <xf numFmtId="172" fontId="16" fillId="3" borderId="0" xfId="2" applyNumberFormat="1" applyFont="1" applyFill="1" applyAlignment="1" applyProtection="1">
      <alignment vertical="center"/>
      <protection hidden="1"/>
    </xf>
    <xf numFmtId="0" fontId="0" fillId="0" borderId="0" xfId="0" applyAlignment="1">
      <alignment horizontal="right"/>
    </xf>
    <xf numFmtId="166" fontId="5" fillId="5" borderId="3" xfId="0" applyNumberFormat="1" applyFont="1" applyFill="1" applyBorder="1" applyAlignment="1" applyProtection="1">
      <alignment vertical="center"/>
      <protection hidden="1"/>
    </xf>
    <xf numFmtId="169" fontId="5" fillId="5" borderId="0" xfId="0" applyNumberFormat="1" applyFont="1" applyFill="1" applyAlignment="1" applyProtection="1">
      <alignment vertical="center"/>
      <protection hidden="1"/>
    </xf>
    <xf numFmtId="0" fontId="8" fillId="11" borderId="0" xfId="0" applyFont="1" applyFill="1" applyAlignment="1" applyProtection="1">
      <alignment vertical="center"/>
      <protection hidden="1"/>
    </xf>
    <xf numFmtId="171" fontId="5" fillId="5" borderId="3" xfId="0" applyNumberFormat="1" applyFont="1" applyFill="1" applyBorder="1" applyAlignment="1" applyProtection="1">
      <alignment vertical="center"/>
      <protection hidden="1"/>
    </xf>
    <xf numFmtId="0" fontId="5" fillId="5" borderId="0" xfId="0" applyFont="1" applyFill="1" applyAlignment="1" applyProtection="1">
      <alignment vertical="center"/>
      <protection locked="0" hidden="1"/>
    </xf>
    <xf numFmtId="173" fontId="0" fillId="5" borderId="0" xfId="0" applyNumberFormat="1" applyFill="1" applyAlignment="1" applyProtection="1">
      <alignment vertical="center"/>
      <protection hidden="1"/>
    </xf>
    <xf numFmtId="14" fontId="34" fillId="5" borderId="0" xfId="0" applyNumberFormat="1" applyFont="1" applyFill="1" applyAlignment="1" applyProtection="1">
      <alignment horizontal="left" vertical="center" indent="1"/>
      <protection hidden="1"/>
    </xf>
    <xf numFmtId="14" fontId="0" fillId="5" borderId="0" xfId="0" applyNumberFormat="1" applyFill="1" applyAlignment="1" applyProtection="1">
      <alignment vertical="center"/>
      <protection hidden="1"/>
    </xf>
    <xf numFmtId="0" fontId="7" fillId="10" borderId="6" xfId="0" applyFont="1" applyFill="1" applyBorder="1" applyAlignment="1" applyProtection="1">
      <alignment horizontal="center" vertical="center"/>
      <protection hidden="1"/>
    </xf>
    <xf numFmtId="168" fontId="7" fillId="5" borderId="2" xfId="0" applyNumberFormat="1" applyFont="1" applyFill="1" applyBorder="1" applyAlignment="1" applyProtection="1">
      <alignment horizontal="left" vertical="center" indent="1"/>
      <protection hidden="1"/>
    </xf>
    <xf numFmtId="0" fontId="38" fillId="5" borderId="0" xfId="0" applyFont="1" applyFill="1" applyAlignment="1" applyProtection="1">
      <alignment vertical="center"/>
      <protection hidden="1"/>
    </xf>
    <xf numFmtId="0" fontId="0" fillId="3" borderId="0" xfId="0" applyFill="1" applyProtection="1">
      <protection hidden="1"/>
    </xf>
    <xf numFmtId="0" fontId="22" fillId="3" borderId="0" xfId="0" applyFont="1" applyFill="1" applyProtection="1">
      <protection hidden="1"/>
    </xf>
    <xf numFmtId="0" fontId="0" fillId="3" borderId="0" xfId="0" applyFill="1" applyAlignment="1" applyProtection="1">
      <alignment vertical="center"/>
      <protection hidden="1"/>
    </xf>
    <xf numFmtId="0" fontId="21" fillId="7" borderId="0" xfId="0" applyFont="1" applyFill="1" applyAlignment="1" applyProtection="1">
      <alignment vertical="center"/>
      <protection hidden="1"/>
    </xf>
    <xf numFmtId="0" fontId="10" fillId="7" borderId="0" xfId="0" applyFont="1" applyFill="1" applyAlignment="1" applyProtection="1">
      <alignment vertical="center"/>
      <protection hidden="1"/>
    </xf>
    <xf numFmtId="0" fontId="3" fillId="7" borderId="0" xfId="0" applyFont="1" applyFill="1" applyAlignment="1" applyProtection="1">
      <alignment vertical="center"/>
      <protection hidden="1"/>
    </xf>
    <xf numFmtId="0" fontId="1" fillId="7" borderId="2" xfId="0" applyFont="1" applyFill="1" applyBorder="1" applyAlignment="1" applyProtection="1">
      <alignment horizontal="centerContinuous" vertical="center"/>
      <protection hidden="1"/>
    </xf>
    <xf numFmtId="0" fontId="1" fillId="7" borderId="3" xfId="0" applyFont="1" applyFill="1" applyBorder="1" applyAlignment="1" applyProtection="1">
      <alignment horizontal="centerContinuous" vertical="center"/>
      <protection hidden="1"/>
    </xf>
    <xf numFmtId="0" fontId="1" fillId="7" borderId="0" xfId="0" applyFont="1" applyFill="1" applyAlignment="1" applyProtection="1">
      <alignment horizontal="centerContinuous" vertical="center"/>
      <protection hidden="1"/>
    </xf>
    <xf numFmtId="0" fontId="0" fillId="0" borderId="0" xfId="0" applyAlignment="1" applyProtection="1">
      <alignment vertical="center"/>
      <protection hidden="1"/>
    </xf>
    <xf numFmtId="0" fontId="8" fillId="5" borderId="0" xfId="0" applyFont="1" applyFill="1" applyAlignment="1" applyProtection="1">
      <alignment vertical="center"/>
      <protection hidden="1"/>
    </xf>
    <xf numFmtId="0" fontId="5" fillId="5" borderId="0" xfId="0" applyFont="1" applyFill="1" applyAlignment="1" applyProtection="1">
      <alignment vertical="center"/>
      <protection hidden="1"/>
    </xf>
    <xf numFmtId="167" fontId="6" fillId="5" borderId="0" xfId="0" applyNumberFormat="1" applyFont="1" applyFill="1" applyAlignment="1" applyProtection="1">
      <alignment horizontal="center" vertical="center"/>
      <protection hidden="1"/>
    </xf>
    <xf numFmtId="167" fontId="6" fillId="5" borderId="3" xfId="0" applyNumberFormat="1" applyFont="1" applyFill="1" applyBorder="1" applyAlignment="1" applyProtection="1">
      <alignment horizontal="center" vertical="center"/>
      <protection hidden="1"/>
    </xf>
    <xf numFmtId="0" fontId="5" fillId="5" borderId="3" xfId="0" applyFont="1" applyFill="1" applyBorder="1" applyAlignment="1" applyProtection="1">
      <alignment horizontal="centerContinuous" vertical="center"/>
      <protection hidden="1"/>
    </xf>
    <xf numFmtId="0" fontId="7" fillId="6" borderId="2" xfId="0" applyFont="1" applyFill="1" applyBorder="1" applyAlignment="1" applyProtection="1">
      <alignment vertical="center"/>
      <protection hidden="1"/>
    </xf>
    <xf numFmtId="0" fontId="20" fillId="3" borderId="0" xfId="0" applyFont="1" applyFill="1" applyAlignment="1" applyProtection="1">
      <alignment vertical="center"/>
      <protection hidden="1"/>
    </xf>
    <xf numFmtId="0" fontId="18" fillId="5" borderId="0" xfId="0" applyFont="1" applyFill="1" applyAlignment="1" applyProtection="1">
      <alignment vertical="center"/>
      <protection hidden="1"/>
    </xf>
    <xf numFmtId="0" fontId="5" fillId="5" borderId="0" xfId="0" applyFont="1" applyFill="1" applyAlignment="1" applyProtection="1">
      <alignment horizontal="center" vertical="center"/>
      <protection hidden="1"/>
    </xf>
    <xf numFmtId="0" fontId="26" fillId="3" borderId="0" xfId="1" applyFont="1" applyFill="1" applyAlignment="1" applyProtection="1">
      <alignment horizontal="left" vertical="center"/>
      <protection hidden="1"/>
    </xf>
    <xf numFmtId="0" fontId="26" fillId="3" borderId="0" xfId="1" applyFont="1" applyFill="1" applyAlignment="1" applyProtection="1">
      <alignment vertical="center"/>
      <protection hidden="1"/>
    </xf>
    <xf numFmtId="0" fontId="16" fillId="3" borderId="0" xfId="0" applyFont="1" applyFill="1" applyAlignment="1" applyProtection="1">
      <alignment vertical="center"/>
      <protection hidden="1"/>
    </xf>
    <xf numFmtId="165" fontId="5" fillId="6" borderId="2" xfId="0" applyNumberFormat="1" applyFont="1" applyFill="1" applyBorder="1" applyAlignment="1" applyProtection="1">
      <alignment vertical="center"/>
      <protection hidden="1"/>
    </xf>
    <xf numFmtId="165" fontId="5" fillId="6" borderId="3" xfId="0" applyNumberFormat="1" applyFont="1" applyFill="1" applyBorder="1" applyAlignment="1" applyProtection="1">
      <alignment vertical="center"/>
      <protection hidden="1"/>
    </xf>
    <xf numFmtId="0" fontId="5" fillId="6" borderId="2" xfId="0" applyFont="1" applyFill="1" applyBorder="1" applyAlignment="1" applyProtection="1">
      <alignment vertical="center"/>
      <protection hidden="1"/>
    </xf>
    <xf numFmtId="0" fontId="5" fillId="6" borderId="3" xfId="0" applyFont="1" applyFill="1" applyBorder="1" applyAlignment="1" applyProtection="1">
      <alignment vertical="center"/>
      <protection hidden="1"/>
    </xf>
    <xf numFmtId="0" fontId="5" fillId="5" borderId="4" xfId="0" applyFont="1" applyFill="1" applyBorder="1" applyAlignment="1" applyProtection="1">
      <alignment vertical="center"/>
      <protection hidden="1"/>
    </xf>
    <xf numFmtId="0" fontId="5" fillId="5" borderId="3" xfId="0" applyFont="1" applyFill="1" applyBorder="1" applyAlignment="1" applyProtection="1">
      <alignment vertical="center"/>
      <protection hidden="1"/>
    </xf>
    <xf numFmtId="0" fontId="5" fillId="10" borderId="6" xfId="0" applyFont="1" applyFill="1" applyBorder="1" applyAlignment="1" applyProtection="1">
      <alignment vertical="center"/>
      <protection hidden="1"/>
    </xf>
    <xf numFmtId="0" fontId="15" fillId="10" borderId="6" xfId="0" applyFont="1" applyFill="1" applyBorder="1" applyAlignment="1" applyProtection="1">
      <alignment vertical="center"/>
      <protection hidden="1"/>
    </xf>
    <xf numFmtId="0" fontId="5" fillId="10" borderId="5" xfId="0" applyFont="1" applyFill="1" applyBorder="1" applyAlignment="1" applyProtection="1">
      <alignment vertical="center"/>
      <protection hidden="1"/>
    </xf>
    <xf numFmtId="0" fontId="14" fillId="10" borderId="7" xfId="0" applyFont="1" applyFill="1" applyBorder="1" applyAlignment="1" applyProtection="1">
      <alignment horizontal="center" vertical="center"/>
      <protection hidden="1"/>
    </xf>
    <xf numFmtId="171" fontId="15" fillId="10" borderId="5" xfId="0" applyNumberFormat="1" applyFont="1" applyFill="1" applyBorder="1" applyAlignment="1" applyProtection="1">
      <alignment vertical="center"/>
      <protection hidden="1"/>
    </xf>
    <xf numFmtId="166" fontId="5" fillId="10" borderId="5" xfId="0" applyNumberFormat="1" applyFont="1" applyFill="1" applyBorder="1" applyAlignment="1" applyProtection="1">
      <alignment vertical="center"/>
      <protection hidden="1"/>
    </xf>
    <xf numFmtId="0" fontId="8" fillId="2" borderId="2" xfId="0" applyFont="1" applyFill="1" applyBorder="1" applyAlignment="1" applyProtection="1">
      <alignment horizontal="center" vertical="center"/>
      <protection hidden="1"/>
    </xf>
    <xf numFmtId="0" fontId="8" fillId="2" borderId="3" xfId="0" applyFont="1" applyFill="1" applyBorder="1" applyAlignment="1" applyProtection="1">
      <alignment horizontal="center" vertical="center"/>
      <protection hidden="1"/>
    </xf>
    <xf numFmtId="169" fontId="15" fillId="6" borderId="2" xfId="0" applyNumberFormat="1" applyFont="1" applyFill="1" applyBorder="1" applyAlignment="1" applyProtection="1">
      <alignment horizontal="center" vertical="center"/>
      <protection hidden="1"/>
    </xf>
    <xf numFmtId="170" fontId="15" fillId="6" borderId="3" xfId="0" applyNumberFormat="1" applyFont="1" applyFill="1" applyBorder="1" applyAlignment="1" applyProtection="1">
      <alignment vertical="center"/>
      <protection hidden="1"/>
    </xf>
    <xf numFmtId="168" fontId="15" fillId="6" borderId="2" xfId="0" applyNumberFormat="1" applyFont="1" applyFill="1" applyBorder="1" applyAlignment="1" applyProtection="1">
      <alignment horizontal="center" vertical="center"/>
      <protection hidden="1"/>
    </xf>
    <xf numFmtId="0" fontId="5" fillId="2" borderId="0" xfId="0" applyFont="1" applyFill="1" applyAlignment="1" applyProtection="1">
      <alignment vertical="center"/>
      <protection hidden="1"/>
    </xf>
    <xf numFmtId="0" fontId="8" fillId="2" borderId="2" xfId="0" applyFont="1" applyFill="1" applyBorder="1" applyAlignment="1" applyProtection="1">
      <alignment vertical="center"/>
      <protection hidden="1"/>
    </xf>
    <xf numFmtId="0" fontId="8" fillId="2" borderId="3" xfId="0" applyFont="1" applyFill="1" applyBorder="1" applyAlignment="1" applyProtection="1">
      <alignment vertical="center"/>
      <protection hidden="1"/>
    </xf>
    <xf numFmtId="0" fontId="17" fillId="3" borderId="0" xfId="0" applyFont="1" applyFill="1" applyAlignment="1" applyProtection="1">
      <alignment vertical="center"/>
      <protection hidden="1"/>
    </xf>
    <xf numFmtId="0" fontId="16" fillId="0" borderId="0" xfId="0" applyFont="1" applyAlignment="1" applyProtection="1">
      <alignment vertical="center"/>
      <protection hidden="1"/>
    </xf>
    <xf numFmtId="0" fontId="16" fillId="3" borderId="0" xfId="0" applyFont="1" applyFill="1" applyProtection="1">
      <protection hidden="1"/>
    </xf>
    <xf numFmtId="0" fontId="5" fillId="5" borderId="0" xfId="0" applyFont="1" applyFill="1" applyAlignment="1" applyProtection="1">
      <alignment horizontal="left" vertical="center"/>
      <protection hidden="1"/>
    </xf>
    <xf numFmtId="2" fontId="13" fillId="5" borderId="0" xfId="0" applyNumberFormat="1" applyFont="1" applyFill="1" applyAlignment="1" applyProtection="1">
      <alignment horizontal="left" vertical="center" indent="1"/>
      <protection hidden="1"/>
    </xf>
    <xf numFmtId="0" fontId="0" fillId="5" borderId="0" xfId="0" quotePrefix="1" applyFill="1" applyAlignment="1" applyProtection="1">
      <alignment vertical="center"/>
      <protection hidden="1"/>
    </xf>
    <xf numFmtId="0" fontId="8" fillId="0" borderId="0" xfId="0" applyFont="1" applyAlignment="1" applyProtection="1">
      <alignment vertical="center"/>
      <protection hidden="1"/>
    </xf>
    <xf numFmtId="0" fontId="8" fillId="11" borderId="3" xfId="0" applyFont="1" applyFill="1" applyBorder="1" applyAlignment="1" applyProtection="1">
      <alignment horizontal="center" vertical="center"/>
      <protection hidden="1"/>
    </xf>
    <xf numFmtId="0" fontId="14" fillId="5" borderId="0" xfId="0" applyFont="1" applyFill="1" applyAlignment="1" applyProtection="1">
      <alignment vertical="center"/>
      <protection hidden="1"/>
    </xf>
    <xf numFmtId="0" fontId="7" fillId="5" borderId="0" xfId="0" applyFont="1" applyFill="1" applyAlignment="1" applyProtection="1">
      <alignment vertical="center"/>
      <protection hidden="1"/>
    </xf>
    <xf numFmtId="0" fontId="18" fillId="5" borderId="0" xfId="0" applyFont="1" applyFill="1" applyAlignment="1" applyProtection="1">
      <alignment horizontal="left" vertical="center"/>
      <protection hidden="1"/>
    </xf>
    <xf numFmtId="0" fontId="2" fillId="5" borderId="0" xfId="0" applyFont="1" applyFill="1" applyAlignment="1" applyProtection="1">
      <alignment vertical="center"/>
      <protection hidden="1"/>
    </xf>
    <xf numFmtId="0" fontId="5" fillId="0" borderId="0" xfId="0" applyFont="1" applyProtection="1">
      <protection hidden="1"/>
    </xf>
    <xf numFmtId="0" fontId="5" fillId="5" borderId="0" xfId="0" applyFont="1" applyFill="1" applyAlignment="1" applyProtection="1">
      <alignment vertical="center" wrapText="1"/>
      <protection hidden="1"/>
    </xf>
    <xf numFmtId="168" fontId="5" fillId="5" borderId="2" xfId="0" applyNumberFormat="1" applyFont="1" applyFill="1" applyBorder="1" applyAlignment="1" applyProtection="1">
      <alignment horizontal="center" vertical="center"/>
      <protection hidden="1"/>
    </xf>
    <xf numFmtId="0" fontId="36" fillId="2" borderId="0" xfId="0" applyFont="1" applyFill="1" applyAlignment="1" applyProtection="1">
      <alignment vertical="center"/>
      <protection hidden="1"/>
    </xf>
    <xf numFmtId="0" fontId="11" fillId="2" borderId="0" xfId="0" applyFont="1" applyFill="1" applyAlignment="1" applyProtection="1">
      <alignment vertical="center"/>
      <protection hidden="1"/>
    </xf>
    <xf numFmtId="0" fontId="8" fillId="12" borderId="0" xfId="0" applyFont="1" applyFill="1" applyAlignment="1" applyProtection="1">
      <alignment vertical="center"/>
      <protection hidden="1"/>
    </xf>
    <xf numFmtId="0" fontId="8" fillId="2" borderId="0" xfId="0" applyFont="1" applyFill="1" applyAlignment="1" applyProtection="1">
      <alignment horizontal="center" vertical="center"/>
      <protection hidden="1"/>
    </xf>
    <xf numFmtId="0" fontId="5" fillId="11" borderId="0" xfId="0" applyFont="1" applyFill="1" applyAlignment="1" applyProtection="1">
      <alignment vertical="center"/>
      <protection hidden="1"/>
    </xf>
    <xf numFmtId="0" fontId="28" fillId="11" borderId="0" xfId="0" applyFont="1" applyFill="1" applyAlignment="1" applyProtection="1">
      <alignment vertical="center"/>
      <protection hidden="1"/>
    </xf>
    <xf numFmtId="0" fontId="11" fillId="11" borderId="0" xfId="0" applyFont="1" applyFill="1" applyAlignment="1" applyProtection="1">
      <alignment vertical="center"/>
      <protection hidden="1"/>
    </xf>
    <xf numFmtId="0" fontId="28" fillId="11" borderId="2" xfId="0" applyFont="1" applyFill="1" applyBorder="1" applyAlignment="1" applyProtection="1">
      <alignment horizontal="left" vertical="center"/>
      <protection hidden="1"/>
    </xf>
    <xf numFmtId="0" fontId="28" fillId="11" borderId="3" xfId="0" applyFont="1" applyFill="1" applyBorder="1" applyAlignment="1" applyProtection="1">
      <alignment horizontal="center" vertical="center"/>
      <protection hidden="1"/>
    </xf>
    <xf numFmtId="0" fontId="28" fillId="11" borderId="2" xfId="0" applyFont="1" applyFill="1" applyBorder="1" applyAlignment="1" applyProtection="1">
      <alignment horizontal="center" vertical="center"/>
      <protection hidden="1"/>
    </xf>
    <xf numFmtId="0" fontId="8" fillId="11" borderId="0" xfId="0" applyFont="1" applyFill="1" applyAlignment="1" applyProtection="1">
      <alignment horizontal="center" vertical="center"/>
      <protection hidden="1"/>
    </xf>
    <xf numFmtId="1" fontId="37" fillId="5" borderId="0" xfId="0" applyNumberFormat="1" applyFont="1" applyFill="1" applyAlignment="1" applyProtection="1">
      <alignment vertical="center"/>
      <protection hidden="1"/>
    </xf>
    <xf numFmtId="2" fontId="34" fillId="5" borderId="0" xfId="0" applyNumberFormat="1" applyFont="1" applyFill="1" applyAlignment="1" applyProtection="1">
      <alignment vertical="center"/>
      <protection hidden="1"/>
    </xf>
    <xf numFmtId="0" fontId="5" fillId="4" borderId="0" xfId="0" applyFont="1" applyFill="1" applyAlignment="1" applyProtection="1">
      <alignment vertical="center"/>
      <protection hidden="1"/>
    </xf>
    <xf numFmtId="0" fontId="5" fillId="4" borderId="0" xfId="0" applyFont="1" applyFill="1" applyAlignment="1" applyProtection="1">
      <alignment vertical="center" wrapText="1"/>
      <protection hidden="1"/>
    </xf>
    <xf numFmtId="0" fontId="3" fillId="7" borderId="0" xfId="0" applyFont="1" applyFill="1" applyAlignment="1" applyProtection="1">
      <alignment vertical="center"/>
      <protection locked="0" hidden="1"/>
    </xf>
    <xf numFmtId="166" fontId="5" fillId="5" borderId="3" xfId="0" applyNumberFormat="1" applyFont="1" applyFill="1" applyBorder="1" applyAlignment="1" applyProtection="1">
      <alignment vertical="center"/>
      <protection locked="0" hidden="1"/>
    </xf>
    <xf numFmtId="0" fontId="5" fillId="0" borderId="0" xfId="0" applyFont="1" applyAlignment="1" applyProtection="1">
      <alignment vertical="center"/>
      <protection locked="0" hidden="1"/>
    </xf>
    <xf numFmtId="168" fontId="7" fillId="5" borderId="2" xfId="0" applyNumberFormat="1" applyFont="1" applyFill="1" applyBorder="1" applyAlignment="1" applyProtection="1">
      <alignment horizontal="left" vertical="center" indent="1"/>
      <protection locked="0" hidden="1"/>
    </xf>
    <xf numFmtId="0" fontId="5" fillId="0" borderId="0" xfId="0" applyFont="1" applyProtection="1">
      <protection locked="0" hidden="1"/>
    </xf>
    <xf numFmtId="0" fontId="8" fillId="4" borderId="1" xfId="0" applyFont="1" applyFill="1" applyBorder="1" applyAlignment="1" applyProtection="1">
      <alignment horizontal="center" vertical="center"/>
      <protection locked="0" hidden="1"/>
    </xf>
    <xf numFmtId="0" fontId="5" fillId="4" borderId="0" xfId="0" applyFont="1" applyFill="1" applyAlignment="1" applyProtection="1">
      <alignment vertical="top"/>
      <protection hidden="1"/>
    </xf>
    <xf numFmtId="0" fontId="5" fillId="4" borderId="0" xfId="0" applyFont="1" applyFill="1" applyAlignment="1" applyProtection="1">
      <alignment horizontal="left" vertical="center"/>
      <protection hidden="1"/>
    </xf>
    <xf numFmtId="2" fontId="39" fillId="5" borderId="0" xfId="0" applyNumberFormat="1" applyFont="1" applyFill="1" applyAlignment="1" applyProtection="1">
      <alignment vertical="center"/>
      <protection hidden="1"/>
    </xf>
    <xf numFmtId="2" fontId="5" fillId="5" borderId="0" xfId="0" applyNumberFormat="1" applyFont="1" applyFill="1" applyAlignment="1" applyProtection="1">
      <alignment vertical="center"/>
      <protection hidden="1"/>
    </xf>
    <xf numFmtId="0" fontId="30" fillId="5" borderId="0" xfId="0" applyFont="1" applyFill="1" applyAlignment="1" applyProtection="1">
      <alignment horizontal="left"/>
      <protection hidden="1"/>
    </xf>
    <xf numFmtId="0" fontId="40" fillId="3" borderId="0" xfId="0" applyFont="1" applyFill="1" applyAlignment="1" applyProtection="1">
      <alignment vertical="center"/>
      <protection hidden="1"/>
    </xf>
    <xf numFmtId="168" fontId="7" fillId="5" borderId="0" xfId="0" applyNumberFormat="1" applyFont="1" applyFill="1" applyAlignment="1" applyProtection="1">
      <alignment horizontal="left" vertical="center" indent="1"/>
      <protection locked="0" hidden="1"/>
    </xf>
    <xf numFmtId="0" fontId="41" fillId="3" borderId="0" xfId="0" applyFont="1" applyFill="1" applyAlignment="1" applyProtection="1">
      <alignment vertical="center"/>
      <protection hidden="1"/>
    </xf>
    <xf numFmtId="0" fontId="5" fillId="5" borderId="0" xfId="0" applyFont="1" applyFill="1" applyAlignment="1" applyProtection="1">
      <alignment horizontal="left" vertical="center" indent="6"/>
      <protection hidden="1"/>
    </xf>
    <xf numFmtId="0" fontId="0" fillId="5" borderId="0" xfId="0" applyFill="1" applyAlignment="1" applyProtection="1">
      <alignment horizontal="left" vertical="center" indent="4"/>
      <protection hidden="1"/>
    </xf>
    <xf numFmtId="0" fontId="26" fillId="3" borderId="0" xfId="1" quotePrefix="1" applyFont="1" applyFill="1" applyAlignment="1" applyProtection="1">
      <alignment vertical="center"/>
      <protection hidden="1"/>
    </xf>
    <xf numFmtId="0" fontId="42" fillId="3" borderId="0" xfId="1" quotePrefix="1" applyFont="1" applyFill="1" applyAlignment="1" applyProtection="1">
      <alignment vertical="center"/>
      <protection hidden="1"/>
    </xf>
    <xf numFmtId="0" fontId="26" fillId="3" borderId="0" xfId="0" applyFont="1" applyFill="1" applyAlignment="1" applyProtection="1">
      <alignment vertical="center"/>
      <protection hidden="1"/>
    </xf>
    <xf numFmtId="0" fontId="26" fillId="3" borderId="0" xfId="1" applyFont="1" applyFill="1" applyAlignment="1">
      <alignment vertical="center"/>
    </xf>
    <xf numFmtId="0" fontId="26" fillId="3" borderId="0" xfId="0" applyFont="1" applyFill="1" applyAlignment="1">
      <alignment vertical="center"/>
    </xf>
    <xf numFmtId="0" fontId="8" fillId="10" borderId="10" xfId="0" applyFont="1" applyFill="1" applyBorder="1" applyAlignment="1" applyProtection="1">
      <alignment horizontal="left" vertical="center"/>
      <protection hidden="1"/>
    </xf>
    <xf numFmtId="0" fontId="43" fillId="0" borderId="0" xfId="0" applyFont="1"/>
    <xf numFmtId="0" fontId="5" fillId="5" borderId="0" xfId="0" applyFont="1" applyFill="1" applyAlignment="1" applyProtection="1">
      <alignment vertical="top"/>
      <protection locked="0" hidden="1"/>
    </xf>
    <xf numFmtId="0" fontId="38" fillId="0" borderId="0" xfId="0" applyFont="1"/>
    <xf numFmtId="0" fontId="5" fillId="0" borderId="0" xfId="0" applyFont="1" applyAlignment="1" applyProtection="1">
      <alignment horizontal="left"/>
      <protection locked="0" hidden="1"/>
    </xf>
    <xf numFmtId="2" fontId="34" fillId="5" borderId="0" xfId="0" quotePrefix="1" applyNumberFormat="1" applyFont="1" applyFill="1" applyAlignment="1" applyProtection="1">
      <alignment vertical="center"/>
      <protection hidden="1"/>
    </xf>
    <xf numFmtId="174" fontId="34" fillId="5" borderId="0" xfId="0" applyNumberFormat="1" applyFont="1" applyFill="1" applyAlignment="1" applyProtection="1">
      <alignment vertical="center"/>
      <protection hidden="1"/>
    </xf>
    <xf numFmtId="175" fontId="15" fillId="6" borderId="2" xfId="0" applyNumberFormat="1" applyFont="1" applyFill="1" applyBorder="1" applyAlignment="1" applyProtection="1">
      <alignment horizontal="center" vertical="center"/>
      <protection hidden="1"/>
    </xf>
    <xf numFmtId="2" fontId="5" fillId="5" borderId="2" xfId="0" applyNumberFormat="1" applyFont="1" applyFill="1" applyBorder="1" applyAlignment="1" applyProtection="1">
      <alignment horizontal="center" vertical="center"/>
      <protection locked="0"/>
    </xf>
    <xf numFmtId="166" fontId="5" fillId="5" borderId="3" xfId="0" applyNumberFormat="1" applyFont="1" applyFill="1" applyBorder="1" applyAlignment="1" applyProtection="1">
      <alignment vertical="center"/>
      <protection locked="0"/>
    </xf>
    <xf numFmtId="0" fontId="5" fillId="5" borderId="0" xfId="0" applyFont="1" applyFill="1" applyAlignment="1" applyProtection="1">
      <alignment vertical="center"/>
      <protection locked="0"/>
    </xf>
    <xf numFmtId="0" fontId="44" fillId="5" borderId="0" xfId="0" applyFont="1" applyFill="1" applyAlignment="1" applyProtection="1">
      <alignment vertical="center"/>
      <protection hidden="1"/>
    </xf>
    <xf numFmtId="0" fontId="18" fillId="5" borderId="22" xfId="0" applyFont="1" applyFill="1" applyBorder="1" applyAlignment="1" applyProtection="1">
      <alignment vertical="center"/>
      <protection hidden="1"/>
    </xf>
    <xf numFmtId="0" fontId="5" fillId="5" borderId="22" xfId="0" applyFont="1" applyFill="1" applyBorder="1" applyAlignment="1" applyProtection="1">
      <alignment vertical="center"/>
      <protection hidden="1"/>
    </xf>
    <xf numFmtId="169" fontId="5" fillId="5" borderId="22" xfId="0" applyNumberFormat="1" applyFont="1" applyFill="1" applyBorder="1" applyAlignment="1" applyProtection="1">
      <alignment vertical="center"/>
      <protection hidden="1"/>
    </xf>
    <xf numFmtId="0" fontId="13" fillId="5" borderId="22" xfId="0" applyFont="1" applyFill="1" applyBorder="1" applyAlignment="1" applyProtection="1">
      <alignment vertical="center"/>
      <protection hidden="1"/>
    </xf>
    <xf numFmtId="175" fontId="15" fillId="6" borderId="23" xfId="0" applyNumberFormat="1" applyFont="1" applyFill="1" applyBorder="1" applyAlignment="1" applyProtection="1">
      <alignment horizontal="center" vertical="center"/>
      <protection hidden="1"/>
    </xf>
    <xf numFmtId="170" fontId="15" fillId="6" borderId="21" xfId="0" applyNumberFormat="1" applyFont="1" applyFill="1" applyBorder="1" applyAlignment="1" applyProtection="1">
      <alignment vertical="center"/>
      <protection hidden="1"/>
    </xf>
    <xf numFmtId="2" fontId="5" fillId="5" borderId="23" xfId="0" applyNumberFormat="1" applyFont="1" applyFill="1" applyBorder="1" applyAlignment="1" applyProtection="1">
      <alignment horizontal="center" vertical="center"/>
      <protection hidden="1"/>
    </xf>
    <xf numFmtId="166" fontId="5" fillId="5" borderId="21" xfId="0" applyNumberFormat="1" applyFont="1" applyFill="1" applyBorder="1" applyAlignment="1" applyProtection="1">
      <alignment vertical="center"/>
      <protection hidden="1"/>
    </xf>
    <xf numFmtId="0" fontId="27" fillId="3" borderId="0" xfId="0" applyFont="1" applyFill="1" applyAlignment="1" applyProtection="1">
      <alignment horizontal="left" vertical="center" indent="1"/>
      <protection hidden="1"/>
    </xf>
    <xf numFmtId="0" fontId="5" fillId="5" borderId="20" xfId="0" applyFont="1" applyFill="1" applyBorder="1" applyAlignment="1" applyProtection="1">
      <alignment horizontal="center" vertical="center"/>
      <protection hidden="1"/>
    </xf>
    <xf numFmtId="0" fontId="5" fillId="4" borderId="1" xfId="0" applyFont="1" applyFill="1" applyBorder="1" applyAlignment="1" applyProtection="1">
      <alignment horizontal="center" vertical="center"/>
      <protection locked="0" hidden="1"/>
    </xf>
    <xf numFmtId="0" fontId="29" fillId="5" borderId="0" xfId="0" applyFont="1" applyFill="1" applyAlignment="1" applyProtection="1">
      <alignment vertical="center"/>
      <protection hidden="1"/>
    </xf>
    <xf numFmtId="2" fontId="5" fillId="5" borderId="2" xfId="0" applyNumberFormat="1" applyFont="1" applyFill="1" applyBorder="1" applyAlignment="1" applyProtection="1">
      <alignment horizontal="center" vertical="center"/>
      <protection hidden="1"/>
    </xf>
    <xf numFmtId="1" fontId="34" fillId="5" borderId="0" xfId="0" applyNumberFormat="1" applyFont="1" applyFill="1" applyAlignment="1" applyProtection="1">
      <alignment horizontal="left" vertical="center"/>
      <protection hidden="1"/>
    </xf>
    <xf numFmtId="0" fontId="25" fillId="5" borderId="0" xfId="0" applyFont="1" applyFill="1" applyAlignment="1" applyProtection="1">
      <alignment vertical="center"/>
      <protection hidden="1"/>
    </xf>
    <xf numFmtId="0" fontId="45" fillId="5" borderId="0" xfId="0" applyFont="1" applyFill="1" applyAlignment="1" applyProtection="1">
      <alignment vertical="center"/>
      <protection hidden="1"/>
    </xf>
    <xf numFmtId="0" fontId="0" fillId="14" borderId="0" xfId="0" applyFill="1"/>
    <xf numFmtId="0" fontId="0" fillId="13" borderId="0" xfId="0" applyFill="1"/>
    <xf numFmtId="0" fontId="0" fillId="0" borderId="0" xfId="0" applyAlignment="1">
      <alignment wrapText="1"/>
    </xf>
    <xf numFmtId="0" fontId="0" fillId="0" borderId="0" xfId="0" applyAlignment="1">
      <alignment vertical="center" wrapText="1"/>
    </xf>
    <xf numFmtId="0" fontId="0" fillId="0" borderId="0" xfId="0" applyAlignment="1">
      <alignment vertical="center"/>
    </xf>
    <xf numFmtId="0" fontId="45" fillId="0" borderId="0" xfId="0" applyFont="1"/>
    <xf numFmtId="2" fontId="46" fillId="5" borderId="0" xfId="0" applyNumberFormat="1" applyFont="1" applyFill="1" applyAlignment="1" applyProtection="1">
      <alignment vertical="center"/>
      <protection hidden="1"/>
    </xf>
    <xf numFmtId="0" fontId="29" fillId="3" borderId="0" xfId="0" applyFont="1" applyFill="1" applyProtection="1">
      <protection hidden="1"/>
    </xf>
    <xf numFmtId="2" fontId="34" fillId="5" borderId="0" xfId="0" applyNumberFormat="1" applyFont="1" applyFill="1" applyAlignment="1" applyProtection="1">
      <alignment horizontal="left" vertical="center"/>
      <protection hidden="1"/>
    </xf>
    <xf numFmtId="0" fontId="0" fillId="15" borderId="0" xfId="0" applyFill="1"/>
    <xf numFmtId="0" fontId="4" fillId="0" borderId="0" xfId="1" applyNumberFormat="1" applyAlignment="1">
      <alignment horizontal="center"/>
    </xf>
    <xf numFmtId="0" fontId="27" fillId="0" borderId="3" xfId="0" applyFont="1" applyBorder="1"/>
    <xf numFmtId="0" fontId="0" fillId="15" borderId="24" xfId="0" applyFill="1" applyBorder="1"/>
    <xf numFmtId="0" fontId="0" fillId="0" borderId="25" xfId="0" applyBorder="1"/>
    <xf numFmtId="0" fontId="0" fillId="0" borderId="26" xfId="0" applyBorder="1"/>
    <xf numFmtId="0" fontId="12" fillId="8" borderId="0" xfId="0" applyFont="1" applyFill="1"/>
    <xf numFmtId="0" fontId="19" fillId="0" borderId="0" xfId="0" applyFont="1"/>
    <xf numFmtId="0" fontId="45" fillId="3" borderId="0" xfId="0" applyFont="1" applyFill="1" applyAlignment="1" applyProtection="1">
      <alignment horizontal="right" vertical="center" wrapText="1"/>
      <protection hidden="1"/>
    </xf>
    <xf numFmtId="0" fontId="47" fillId="5" borderId="0" xfId="0" applyFont="1" applyFill="1" applyAlignment="1" applyProtection="1">
      <alignment horizontal="left"/>
      <protection hidden="1"/>
    </xf>
    <xf numFmtId="0" fontId="47" fillId="5" borderId="0" xfId="0" applyFont="1" applyFill="1" applyAlignment="1" applyProtection="1">
      <alignment horizontal="left" indent="3"/>
      <protection hidden="1"/>
    </xf>
    <xf numFmtId="0" fontId="47" fillId="5" borderId="0" xfId="0" applyFont="1" applyFill="1" applyProtection="1">
      <protection hidden="1"/>
    </xf>
    <xf numFmtId="166" fontId="27" fillId="0" borderId="0" xfId="0" applyNumberFormat="1" applyFont="1"/>
    <xf numFmtId="0" fontId="48" fillId="3" borderId="0" xfId="0" applyFont="1" applyFill="1" applyProtection="1">
      <protection hidden="1"/>
    </xf>
    <xf numFmtId="0" fontId="49" fillId="3" borderId="0" xfId="0" applyFont="1" applyFill="1" applyAlignment="1" applyProtection="1">
      <alignment horizontal="right" vertical="center"/>
      <protection hidden="1"/>
    </xf>
    <xf numFmtId="0" fontId="49" fillId="3" borderId="0" xfId="0" applyFont="1" applyFill="1" applyAlignment="1" applyProtection="1">
      <alignment vertical="center"/>
      <protection hidden="1"/>
    </xf>
    <xf numFmtId="0" fontId="8" fillId="4" borderId="29" xfId="0" applyFont="1" applyFill="1" applyBorder="1" applyAlignment="1" applyProtection="1">
      <alignment horizontal="center" vertical="center"/>
      <protection locked="0" hidden="1"/>
    </xf>
    <xf numFmtId="0" fontId="0" fillId="5" borderId="28" xfId="0" applyFill="1" applyBorder="1" applyAlignment="1" applyProtection="1">
      <alignment vertical="center"/>
      <protection hidden="1"/>
    </xf>
    <xf numFmtId="0" fontId="5" fillId="4" borderId="31" xfId="0" applyFont="1" applyFill="1" applyBorder="1" applyAlignment="1" applyProtection="1">
      <alignment horizontal="center" vertical="center"/>
      <protection locked="0" hidden="1"/>
    </xf>
    <xf numFmtId="176" fontId="5" fillId="10" borderId="8" xfId="0" applyNumberFormat="1" applyFont="1" applyFill="1" applyBorder="1" applyAlignment="1" applyProtection="1">
      <alignment horizontal="center" vertical="center"/>
      <protection hidden="1"/>
    </xf>
    <xf numFmtId="176" fontId="5" fillId="10" borderId="0" xfId="0" applyNumberFormat="1" applyFont="1" applyFill="1" applyAlignment="1" applyProtection="1">
      <alignment horizontal="center" vertical="center"/>
      <protection hidden="1"/>
    </xf>
    <xf numFmtId="0" fontId="5" fillId="5" borderId="32" xfId="0" applyFont="1" applyFill="1" applyBorder="1" applyAlignment="1" applyProtection="1">
      <alignment vertical="center"/>
      <protection hidden="1"/>
    </xf>
    <xf numFmtId="177" fontId="46" fillId="5" borderId="0" xfId="0" applyNumberFormat="1" applyFont="1" applyFill="1" applyAlignment="1" applyProtection="1">
      <alignment vertical="center"/>
      <protection hidden="1"/>
    </xf>
    <xf numFmtId="177" fontId="0" fillId="5" borderId="0" xfId="0" applyNumberFormat="1" applyFill="1" applyAlignment="1" applyProtection="1">
      <alignment vertical="center"/>
      <protection hidden="1"/>
    </xf>
    <xf numFmtId="177" fontId="34" fillId="5" borderId="0" xfId="0" applyNumberFormat="1" applyFont="1" applyFill="1" applyAlignment="1" applyProtection="1">
      <alignment horizontal="left" vertical="center"/>
      <protection hidden="1"/>
    </xf>
    <xf numFmtId="0" fontId="5" fillId="4" borderId="30" xfId="0" applyFont="1" applyFill="1" applyBorder="1" applyAlignment="1" applyProtection="1">
      <alignment horizontal="center" vertical="center"/>
      <protection locked="0" hidden="1"/>
    </xf>
    <xf numFmtId="0" fontId="30" fillId="5" borderId="0" xfId="0" applyFont="1" applyFill="1" applyAlignment="1" applyProtection="1">
      <alignment horizontal="left" vertical="top" wrapText="1"/>
      <protection hidden="1"/>
    </xf>
    <xf numFmtId="0" fontId="24" fillId="11" borderId="12" xfId="1" applyFont="1" applyFill="1" applyBorder="1" applyAlignment="1" applyProtection="1">
      <alignment horizontal="left" indent="1"/>
      <protection hidden="1"/>
    </xf>
    <xf numFmtId="0" fontId="24" fillId="11" borderId="13" xfId="1" applyFont="1" applyFill="1" applyBorder="1" applyAlignment="1" applyProtection="1">
      <alignment horizontal="left" indent="1"/>
      <protection hidden="1"/>
    </xf>
    <xf numFmtId="0" fontId="33" fillId="5" borderId="0" xfId="0" quotePrefix="1" applyFont="1" applyFill="1" applyAlignment="1" applyProtection="1">
      <alignment horizontal="left" vertical="top" wrapText="1"/>
      <protection hidden="1"/>
    </xf>
    <xf numFmtId="0" fontId="24" fillId="11" borderId="12" xfId="1" applyFont="1" applyFill="1" applyBorder="1" applyAlignment="1" applyProtection="1">
      <alignment horizontal="left" indent="1"/>
      <protection locked="0" hidden="1"/>
    </xf>
    <xf numFmtId="0" fontId="24" fillId="11" borderId="13" xfId="1" applyFont="1" applyFill="1" applyBorder="1" applyAlignment="1" applyProtection="1">
      <alignment horizontal="left" indent="1"/>
      <protection locked="0" hidden="1"/>
    </xf>
    <xf numFmtId="0" fontId="50" fillId="16" borderId="0" xfId="0" applyFont="1" applyFill="1" applyAlignment="1" applyProtection="1">
      <alignment horizontal="left" vertical="center" indent="1"/>
      <protection hidden="1"/>
    </xf>
    <xf numFmtId="0" fontId="1" fillId="7" borderId="2" xfId="0" applyFont="1" applyFill="1" applyBorder="1" applyAlignment="1" applyProtection="1">
      <alignment horizontal="center" vertical="center"/>
      <protection hidden="1"/>
    </xf>
    <xf numFmtId="0" fontId="1" fillId="7" borderId="3" xfId="0" applyFont="1" applyFill="1" applyBorder="1" applyAlignment="1" applyProtection="1">
      <alignment horizontal="center" vertical="center"/>
      <protection hidden="1"/>
    </xf>
    <xf numFmtId="165" fontId="8" fillId="10" borderId="15" xfId="0" applyNumberFormat="1" applyFont="1" applyFill="1" applyBorder="1" applyAlignment="1" applyProtection="1">
      <alignment horizontal="center" vertical="center"/>
      <protection hidden="1"/>
    </xf>
    <xf numFmtId="165" fontId="8" fillId="10" borderId="16" xfId="0" applyNumberFormat="1" applyFont="1" applyFill="1" applyBorder="1" applyAlignment="1" applyProtection="1">
      <alignment horizontal="center" vertical="center"/>
      <protection hidden="1"/>
    </xf>
    <xf numFmtId="165" fontId="8" fillId="5" borderId="0" xfId="0" applyNumberFormat="1" applyFont="1" applyFill="1" applyAlignment="1" applyProtection="1">
      <alignment horizontal="center" vertical="center"/>
      <protection hidden="1"/>
    </xf>
    <xf numFmtId="14" fontId="11" fillId="10" borderId="15" xfId="0" applyNumberFormat="1" applyFont="1" applyFill="1" applyBorder="1" applyAlignment="1" applyProtection="1">
      <alignment horizontal="center" vertical="center"/>
      <protection hidden="1"/>
    </xf>
    <xf numFmtId="14" fontId="11" fillId="10" borderId="16" xfId="0" applyNumberFormat="1" applyFont="1" applyFill="1" applyBorder="1" applyAlignment="1" applyProtection="1">
      <alignment horizontal="center" vertical="center"/>
      <protection hidden="1"/>
    </xf>
    <xf numFmtId="14" fontId="11" fillId="3" borderId="15" xfId="0" applyNumberFormat="1" applyFont="1" applyFill="1" applyBorder="1" applyAlignment="1" applyProtection="1">
      <alignment horizontal="center" vertical="center"/>
      <protection hidden="1"/>
    </xf>
    <xf numFmtId="14" fontId="11" fillId="3" borderId="16" xfId="0" applyNumberFormat="1" applyFont="1" applyFill="1" applyBorder="1" applyAlignment="1" applyProtection="1">
      <alignment horizontal="center" vertical="center"/>
      <protection hidden="1"/>
    </xf>
    <xf numFmtId="165" fontId="8" fillId="10" borderId="15" xfId="0" applyNumberFormat="1" applyFont="1" applyFill="1" applyBorder="1" applyAlignment="1" applyProtection="1">
      <alignment horizontal="center" vertical="center" wrapText="1"/>
      <protection hidden="1"/>
    </xf>
    <xf numFmtId="0" fontId="8" fillId="5" borderId="0" xfId="0" applyFont="1" applyFill="1" applyAlignment="1" applyProtection="1">
      <alignment horizontal="center" vertical="center"/>
      <protection hidden="1"/>
    </xf>
    <xf numFmtId="0" fontId="12" fillId="9" borderId="0" xfId="0" applyFont="1" applyFill="1" applyAlignment="1">
      <alignment horizontal="center"/>
    </xf>
    <xf numFmtId="0" fontId="12" fillId="14" borderId="0" xfId="0" applyFont="1" applyFill="1" applyAlignment="1">
      <alignment horizontal="center"/>
    </xf>
    <xf numFmtId="0" fontId="12" fillId="8" borderId="0" xfId="0" applyFont="1" applyFill="1" applyAlignment="1">
      <alignment horizontal="center"/>
    </xf>
    <xf numFmtId="0" fontId="8" fillId="4" borderId="15" xfId="0" applyFont="1" applyFill="1" applyBorder="1" applyAlignment="1" applyProtection="1">
      <alignment horizontal="center" vertical="center"/>
      <protection locked="0"/>
    </xf>
    <xf numFmtId="0" fontId="8" fillId="4" borderId="16" xfId="0" applyFont="1" applyFill="1" applyBorder="1" applyAlignment="1" applyProtection="1">
      <alignment horizontal="center" vertical="center"/>
      <protection locked="0"/>
    </xf>
    <xf numFmtId="165" fontId="8" fillId="5" borderId="19" xfId="0" applyNumberFormat="1" applyFont="1" applyFill="1" applyBorder="1" applyAlignment="1" applyProtection="1">
      <alignment horizontal="center" vertical="center"/>
      <protection hidden="1"/>
    </xf>
    <xf numFmtId="0" fontId="8" fillId="2" borderId="2" xfId="0" applyFont="1" applyFill="1" applyBorder="1" applyAlignment="1" applyProtection="1">
      <alignment horizontal="right" vertical="center" indent="3"/>
      <protection hidden="1"/>
    </xf>
    <xf numFmtId="0" fontId="8" fillId="2" borderId="3" xfId="0" applyFont="1" applyFill="1" applyBorder="1" applyAlignment="1" applyProtection="1">
      <alignment horizontal="right" vertical="center" indent="3"/>
      <protection hidden="1"/>
    </xf>
    <xf numFmtId="170" fontId="15" fillId="6" borderId="2" xfId="0" applyNumberFormat="1" applyFont="1" applyFill="1" applyBorder="1" applyAlignment="1" applyProtection="1">
      <alignment horizontal="right" vertical="center"/>
      <protection hidden="1"/>
    </xf>
    <xf numFmtId="170" fontId="15" fillId="6" borderId="3" xfId="0" applyNumberFormat="1" applyFont="1" applyFill="1" applyBorder="1" applyAlignment="1" applyProtection="1">
      <alignment horizontal="right" vertical="center"/>
      <protection hidden="1"/>
    </xf>
    <xf numFmtId="166" fontId="5" fillId="5" borderId="2" xfId="0" applyNumberFormat="1" applyFont="1" applyFill="1" applyBorder="1" applyAlignment="1" applyProtection="1">
      <alignment horizontal="right" vertical="center"/>
      <protection locked="0"/>
    </xf>
    <xf numFmtId="166" fontId="5" fillId="5" borderId="3" xfId="0" applyNumberFormat="1" applyFont="1" applyFill="1" applyBorder="1" applyAlignment="1" applyProtection="1">
      <alignment horizontal="right" vertical="center"/>
      <protection locked="0"/>
    </xf>
    <xf numFmtId="0" fontId="8" fillId="2" borderId="2" xfId="0" applyFont="1" applyFill="1" applyBorder="1" applyAlignment="1" applyProtection="1">
      <alignment horizontal="right" vertical="center" indent="2"/>
      <protection hidden="1"/>
    </xf>
    <xf numFmtId="0" fontId="8" fillId="2" borderId="3" xfId="0" applyFont="1" applyFill="1" applyBorder="1" applyAlignment="1" applyProtection="1">
      <alignment horizontal="right" vertical="center" indent="2"/>
      <protection hidden="1"/>
    </xf>
    <xf numFmtId="166" fontId="5" fillId="5" borderId="23" xfId="0" applyNumberFormat="1" applyFont="1" applyFill="1" applyBorder="1" applyAlignment="1" applyProtection="1">
      <alignment horizontal="right" vertical="center"/>
      <protection hidden="1"/>
    </xf>
    <xf numFmtId="166" fontId="5" fillId="5" borderId="21" xfId="0" applyNumberFormat="1" applyFont="1" applyFill="1" applyBorder="1" applyAlignment="1" applyProtection="1">
      <alignment horizontal="right" vertical="center"/>
      <protection hidden="1"/>
    </xf>
    <xf numFmtId="170" fontId="15" fillId="6" borderId="23" xfId="0" applyNumberFormat="1" applyFont="1" applyFill="1" applyBorder="1" applyAlignment="1" applyProtection="1">
      <alignment horizontal="right" vertical="center"/>
      <protection hidden="1"/>
    </xf>
    <xf numFmtId="170" fontId="15" fillId="6" borderId="21" xfId="0" applyNumberFormat="1" applyFont="1" applyFill="1" applyBorder="1" applyAlignment="1" applyProtection="1">
      <alignment horizontal="right" vertical="center"/>
      <protection hidden="1"/>
    </xf>
    <xf numFmtId="0" fontId="8" fillId="4" borderId="27" xfId="0" applyFont="1" applyFill="1" applyBorder="1" applyAlignment="1" applyProtection="1">
      <alignment horizontal="center" vertical="center"/>
      <protection locked="0"/>
    </xf>
    <xf numFmtId="0" fontId="8" fillId="4" borderId="15" xfId="0" applyFont="1" applyFill="1" applyBorder="1" applyAlignment="1" applyProtection="1">
      <alignment horizontal="center" vertical="center"/>
      <protection locked="0" hidden="1"/>
    </xf>
    <xf numFmtId="0" fontId="8" fillId="4" borderId="16" xfId="0" applyFont="1" applyFill="1" applyBorder="1" applyAlignment="1" applyProtection="1">
      <alignment horizontal="center" vertical="center"/>
      <protection locked="0" hidden="1"/>
    </xf>
    <xf numFmtId="165" fontId="8" fillId="4" borderId="17" xfId="0" applyNumberFormat="1" applyFont="1" applyFill="1" applyBorder="1" applyAlignment="1" applyProtection="1">
      <alignment horizontal="center" vertical="center"/>
      <protection locked="0" hidden="1"/>
    </xf>
    <xf numFmtId="165" fontId="8" fillId="4" borderId="18" xfId="0" applyNumberFormat="1" applyFont="1" applyFill="1" applyBorder="1" applyAlignment="1" applyProtection="1">
      <alignment horizontal="center" vertical="center"/>
      <protection locked="0" hidden="1"/>
    </xf>
    <xf numFmtId="165" fontId="8" fillId="4" borderId="15" xfId="0" applyNumberFormat="1" applyFont="1" applyFill="1" applyBorder="1" applyAlignment="1" applyProtection="1">
      <alignment horizontal="center" vertical="center"/>
      <protection locked="0" hidden="1"/>
    </xf>
    <xf numFmtId="165" fontId="8" fillId="4" borderId="16" xfId="0" applyNumberFormat="1" applyFont="1" applyFill="1" applyBorder="1" applyAlignment="1" applyProtection="1">
      <alignment horizontal="center" vertical="center"/>
      <protection locked="0" hidden="1"/>
    </xf>
    <xf numFmtId="0" fontId="5" fillId="5" borderId="0" xfId="0" applyFont="1" applyFill="1" applyAlignment="1" applyProtection="1">
      <alignment horizontal="left" vertical="top"/>
      <protection locked="0" hidden="1"/>
    </xf>
    <xf numFmtId="0" fontId="5" fillId="5" borderId="0" xfId="0" applyFont="1" applyFill="1" applyAlignment="1" applyProtection="1">
      <alignment horizontal="left" vertical="center"/>
      <protection locked="0" hidden="1"/>
    </xf>
  </cellXfs>
  <cellStyles count="4">
    <cellStyle name="Comma 2" xfId="3" xr:uid="{6416074C-9258-4682-B03E-A02D0EF5290E}"/>
    <cellStyle name="Komma" xfId="2" builtinId="3"/>
    <cellStyle name="Link" xfId="1" builtinId="8"/>
    <cellStyle name="Normal" xfId="0" builtinId="0"/>
  </cellStyles>
  <dxfs count="88">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b val="0"/>
        <i val="0"/>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color rgb="FFF7F7F7"/>
      </font>
      <fill>
        <patternFill>
          <bgColor rgb="FFF7F7F7"/>
        </patternFill>
      </fill>
      <border>
        <left style="thin">
          <color theme="0" tint="-0.14996795556505021"/>
        </left>
        <right/>
        <top/>
        <bottom/>
        <vertical/>
        <horizontal/>
      </border>
    </dxf>
    <dxf>
      <font>
        <color rgb="FFF7F7F7"/>
      </font>
      <fill>
        <patternFill>
          <bgColor rgb="FFF7F7F7"/>
        </patternFill>
      </fill>
      <border>
        <left style="thin">
          <color theme="0" tint="-0.14996795556505021"/>
        </left>
        <right/>
        <top/>
        <bottom/>
        <vertical/>
        <horizontal/>
      </border>
    </dxf>
    <dxf>
      <font>
        <b/>
        <i val="0"/>
        <color rgb="FFFF0000"/>
      </font>
    </dxf>
    <dxf>
      <font>
        <color rgb="FFF7F7F7"/>
      </font>
    </dxf>
    <dxf>
      <font>
        <b/>
        <i val="0"/>
        <color rgb="FFFF0000"/>
      </font>
    </dxf>
    <dxf>
      <font>
        <b/>
        <i val="0"/>
        <color rgb="FFFF0000"/>
      </font>
    </dxf>
    <dxf>
      <font>
        <b val="0"/>
        <i val="0"/>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7F7F7"/>
      </font>
    </dxf>
    <dxf>
      <font>
        <b/>
        <i val="0"/>
        <color rgb="FFFF0000"/>
      </font>
    </dxf>
    <dxf>
      <font>
        <b/>
        <i val="0"/>
        <color rgb="FFFF0000"/>
      </font>
    </dxf>
    <dxf>
      <font>
        <b val="0"/>
        <i val="0"/>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val="0"/>
        <i val="0"/>
      </font>
      <numFmt numFmtId="166" formatCode="_-* #,##0\ [$kr.-406]_-;\-* #,##0\ [$kr.-406]_-;_-* &quot;-&quot;??\ [$kr.-406]_-;_-@_-"/>
    </dxf>
    <dxf>
      <font>
        <b val="0"/>
        <i val="0"/>
      </font>
      <numFmt numFmtId="178" formatCode="0.0_);\(0.0\)"/>
    </dxf>
    <dxf>
      <font>
        <b/>
        <i val="0"/>
      </font>
      <numFmt numFmtId="7" formatCode="#,##0.00;\-#,##0.00"/>
    </dxf>
    <dxf>
      <fill>
        <patternFill>
          <bgColor theme="9" tint="0.79998168889431442"/>
        </patternFill>
      </fill>
      <border>
        <top style="thin">
          <color theme="0" tint="-0.24994659260841701"/>
        </top>
      </border>
    </dxf>
    <dxf>
      <fill>
        <patternFill>
          <bgColor theme="0" tint="-4.9989318521683403E-2"/>
        </patternFill>
      </fill>
    </dxf>
    <dxf>
      <fill>
        <patternFill>
          <bgColor theme="0" tint="-0.14996795556505021"/>
        </patternFill>
      </fill>
    </dxf>
    <dxf>
      <font>
        <color auto="1"/>
      </font>
      <numFmt numFmtId="179" formatCode="0;\-0;;"/>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font>
      <numFmt numFmtId="166" formatCode="_-* #,##0\ [$kr.-406]_-;\-* #,##0\ [$kr.-406]_-;_-* &quot;-&quot;??\ [$kr.-406]_-;_-@_-"/>
    </dxf>
    <dxf>
      <font>
        <b/>
        <i val="0"/>
      </font>
      <numFmt numFmtId="7" formatCode="#,##0.00;\-#,##0.00"/>
    </dxf>
    <dxf>
      <font>
        <color rgb="FFF7F7F7"/>
      </font>
    </dxf>
    <dxf>
      <font>
        <b val="0"/>
        <i/>
        <color theme="0" tint="-0.34998626667073579"/>
      </font>
      <numFmt numFmtId="171" formatCode="_-* #,##0\ [$kr.-406]_-;\-* #,##0\ [$kr.-406]_-;_-* &quot;-&quot;\ [$kr.-406]_-;_-@_-"/>
    </dxf>
    <dxf>
      <font>
        <b val="0"/>
        <i/>
        <color theme="0" tint="-0.34998626667073579"/>
      </font>
      <numFmt numFmtId="13" formatCode="0%"/>
    </dxf>
    <dxf>
      <font>
        <color rgb="FFF7F7F7"/>
      </font>
    </dxf>
    <dxf>
      <font>
        <b/>
        <i val="0"/>
        <color rgb="FFFF0000"/>
      </font>
    </dxf>
    <dxf>
      <font>
        <b/>
        <i val="0"/>
        <color rgb="FFFF0000"/>
      </font>
    </dxf>
    <dxf>
      <font>
        <b/>
        <i val="0"/>
        <color rgb="FFFF0000"/>
      </font>
    </dxf>
    <dxf>
      <font>
        <color rgb="FFF7F7F7"/>
      </font>
    </dxf>
    <dxf>
      <font>
        <color rgb="FFF7F7F7"/>
      </font>
    </dxf>
    <dxf>
      <fill>
        <patternFill>
          <bgColor theme="0" tint="-4.9989318521683403E-2"/>
        </patternFill>
      </fill>
    </dxf>
    <dxf>
      <fill>
        <patternFill>
          <bgColor theme="0" tint="-0.14996795556505021"/>
        </patternFill>
      </fill>
    </dxf>
    <dxf>
      <font>
        <color auto="1"/>
      </font>
      <numFmt numFmtId="179" formatCode="0;\-0;;"/>
    </dxf>
    <dxf>
      <font>
        <b val="0"/>
        <i val="0"/>
        <color rgb="FFFF0000"/>
      </font>
    </dxf>
    <dxf>
      <fill>
        <patternFill>
          <bgColor theme="9" tint="0.79998168889431442"/>
        </patternFill>
      </fill>
      <border>
        <top style="thin">
          <color theme="0" tint="-0.24994659260841701"/>
        </top>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indent="0" justifyLastLine="0" shrinkToFit="0" readingOrder="0"/>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ill>
        <patternFill patternType="solid">
          <fgColor indexed="64"/>
          <bgColor rgb="FF003921"/>
        </patternFill>
      </fill>
    </dxf>
    <dxf>
      <numFmt numFmtId="0" formatCode="General"/>
      <alignment horizontal="general" vertical="center" textRotation="0" wrapText="0" indent="0" justifyLastLine="0" shrinkToFit="0" readingOrder="0"/>
    </dxf>
    <dxf>
      <alignment horizontal="general" vertical="center" textRotation="0" indent="0" justifyLastLine="0" shrinkToFit="0" readingOrder="0"/>
    </dxf>
    <dxf>
      <fill>
        <patternFill patternType="solid">
          <fgColor indexed="64"/>
          <bgColor rgb="FF00B050"/>
        </patternFill>
      </fil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theme="0"/>
        <name val="Calibri"/>
        <family val="2"/>
        <scheme val="minor"/>
      </font>
    </dxf>
    <dxf>
      <numFmt numFmtId="166" formatCode="_-* #,##0\ [$kr.-406]_-;\-* #,##0\ [$kr.-406]_-;_-* &quot;-&quot;??\ [$kr.-406]_-;_-@_-"/>
    </dxf>
    <dxf>
      <font>
        <strike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dxf>
    <dxf>
      <font>
        <strike val="0"/>
        <outline val="0"/>
        <shadow val="0"/>
        <u val="none"/>
        <vertAlign val="baseline"/>
        <sz val="11"/>
        <color theme="0"/>
        <name val="Calibri"/>
        <family val="2"/>
        <scheme val="minor"/>
      </font>
    </dxf>
    <dxf>
      <numFmt numFmtId="0" formatCode="General"/>
      <alignment horizontal="center" vertical="bottom" textRotation="0" wrapText="0" indent="0" justifyLastLine="0" shrinkToFit="0" readingOrder="0"/>
    </dxf>
    <dxf>
      <numFmt numFmtId="166" formatCode="_-* #,##0\ [$kr.-406]_-;\-* #,##0\ [$kr.-406]_-;_-* &quot;-&quot;??\ [$kr.-406]_-;_-@_-"/>
    </dxf>
    <dxf>
      <numFmt numFmtId="166" formatCode="_-* #,##0\ [$kr.-406]_-;\-* #,##0\ [$kr.-406]_-;_-* &quot;-&quot;??\ [$kr.-406]_-;_-@_-"/>
    </dxf>
  </dxfs>
  <tableStyles count="0" defaultTableStyle="TableStyleMedium2" defaultPivotStyle="PivotStyleLight16"/>
  <colors>
    <mruColors>
      <color rgb="FFF2F2F2"/>
      <color rgb="FFD9D9D9"/>
      <color rgb="FFE7E6E6"/>
      <color rgb="FFB2B2B2"/>
      <color rgb="FFFFF48D"/>
      <color rgb="FF183428"/>
      <color rgb="FFF7F7F7"/>
      <color rgb="FF2B5348"/>
      <color rgb="FF00B050"/>
      <color rgb="FFCCF2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1.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jpeg"/></Relationships>
</file>

<file path=xl/drawings/_rels/drawing2.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image" Target="../media/image5.jpeg"/></Relationships>
</file>

<file path=xl/drawings/_rels/drawing4.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jpeg"/><Relationship Id="rId1" Type="http://schemas.openxmlformats.org/officeDocument/2006/relationships/image" Target="../media/image5.jpeg"/><Relationship Id="rId4" Type="http://schemas.openxmlformats.org/officeDocument/2006/relationships/image" Target="../media/image8.svg"/></Relationships>
</file>

<file path=xl/drawings/_rels/drawing5.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jpeg"/><Relationship Id="rId1" Type="http://schemas.openxmlformats.org/officeDocument/2006/relationships/image" Target="../media/image5.jpeg"/><Relationship Id="rId4" Type="http://schemas.openxmlformats.org/officeDocument/2006/relationships/image" Target="../media/image8.svg"/></Relationships>
</file>

<file path=xl/drawings/_rels/drawing6.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jpeg"/><Relationship Id="rId1" Type="http://schemas.openxmlformats.org/officeDocument/2006/relationships/image" Target="../media/image5.jpeg"/><Relationship Id="rId4" Type="http://schemas.openxmlformats.org/officeDocument/2006/relationships/image" Target="../media/image8.svg"/></Relationships>
</file>

<file path=xl/drawings/_rels/drawing7.xml.rels><?xml version="1.0" encoding="UTF-8" standalone="yes"?>
<Relationships xmlns="http://schemas.openxmlformats.org/package/2006/relationships"><Relationship Id="rId3" Type="http://schemas.openxmlformats.org/officeDocument/2006/relationships/image" Target="../media/image9.jpeg"/><Relationship Id="rId2" Type="http://schemas.openxmlformats.org/officeDocument/2006/relationships/image" Target="../media/image6.jpeg"/><Relationship Id="rId1" Type="http://schemas.openxmlformats.org/officeDocument/2006/relationships/image" Target="../media/image5.jpeg"/></Relationships>
</file>

<file path=xl/drawings/_rels/drawing8.xml.rels><?xml version="1.0" encoding="UTF-8" standalone="yes"?>
<Relationships xmlns="http://schemas.openxmlformats.org/package/2006/relationships"><Relationship Id="rId3" Type="http://schemas.openxmlformats.org/officeDocument/2006/relationships/image" Target="../media/image10.jpeg"/><Relationship Id="rId2" Type="http://schemas.openxmlformats.org/officeDocument/2006/relationships/image" Target="../media/image6.jpeg"/><Relationship Id="rId1" Type="http://schemas.openxmlformats.org/officeDocument/2006/relationships/image" Target="../media/image5.jpeg"/><Relationship Id="rId4" Type="http://schemas.openxmlformats.org/officeDocument/2006/relationships/image" Target="../media/image11.jpeg"/></Relationships>
</file>

<file path=xl/drawings/drawing1.xml><?xml version="1.0" encoding="utf-8"?>
<xdr:wsDr xmlns:xdr="http://schemas.openxmlformats.org/drawingml/2006/spreadsheetDrawing" xmlns:a="http://schemas.openxmlformats.org/drawingml/2006/main">
  <xdr:twoCellAnchor>
    <xdr:from>
      <xdr:col>5</xdr:col>
      <xdr:colOff>0</xdr:colOff>
      <xdr:row>1</xdr:row>
      <xdr:rowOff>2619</xdr:rowOff>
    </xdr:from>
    <xdr:to>
      <xdr:col>5</xdr:col>
      <xdr:colOff>0</xdr:colOff>
      <xdr:row>1</xdr:row>
      <xdr:rowOff>2619</xdr:rowOff>
    </xdr:to>
    <xdr:grpSp>
      <xdr:nvGrpSpPr>
        <xdr:cNvPr id="5" name="Group 4">
          <a:extLst>
            <a:ext uri="{FF2B5EF4-FFF2-40B4-BE49-F238E27FC236}">
              <a16:creationId xmlns:a16="http://schemas.microsoft.com/office/drawing/2014/main" id="{B4DB4788-78B9-4D0E-809F-130067AC03D4}"/>
            </a:ext>
          </a:extLst>
        </xdr:cNvPr>
        <xdr:cNvGrpSpPr/>
      </xdr:nvGrpSpPr>
      <xdr:grpSpPr>
        <a:xfrm>
          <a:off x="10582275" y="631269"/>
          <a:ext cx="0" cy="0"/>
          <a:chOff x="5572521" y="208359"/>
          <a:chExt cx="1368000" cy="216000"/>
        </a:xfrm>
      </xdr:grpSpPr>
      <xdr:sp macro="" textlink="">
        <xdr:nvSpPr>
          <xdr:cNvPr id="6" name="Rectangle: Rounded Corners 5">
            <a:extLst>
              <a:ext uri="{FF2B5EF4-FFF2-40B4-BE49-F238E27FC236}">
                <a16:creationId xmlns:a16="http://schemas.microsoft.com/office/drawing/2014/main" id="{DAF9B81E-F499-7A33-0645-B4C852EDABDF}"/>
              </a:ext>
            </a:extLst>
          </xdr:cNvPr>
          <xdr:cNvSpPr/>
        </xdr:nvSpPr>
        <xdr:spPr>
          <a:xfrm>
            <a:off x="5572521" y="228599"/>
            <a:ext cx="1368000" cy="180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pic>
        <xdr:nvPicPr>
          <xdr:cNvPr id="7" name="Graphic 6" descr="Cursor with solid fill">
            <a:extLst>
              <a:ext uri="{FF2B5EF4-FFF2-40B4-BE49-F238E27FC236}">
                <a16:creationId xmlns:a16="http://schemas.microsoft.com/office/drawing/2014/main" id="{2010EB2B-11A8-C636-633C-6CA6BDC93A9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rot="21072365">
            <a:off x="6677421" y="208359"/>
            <a:ext cx="216000" cy="216000"/>
          </a:xfrm>
          <a:prstGeom prst="rect">
            <a:avLst/>
          </a:prstGeom>
        </xdr:spPr>
      </xdr:pic>
    </xdr:grpSp>
    <xdr:clientData/>
  </xdr:twoCellAnchor>
  <xdr:twoCellAnchor>
    <xdr:from>
      <xdr:col>5</xdr:col>
      <xdr:colOff>0</xdr:colOff>
      <xdr:row>1</xdr:row>
      <xdr:rowOff>2619</xdr:rowOff>
    </xdr:from>
    <xdr:to>
      <xdr:col>5</xdr:col>
      <xdr:colOff>0</xdr:colOff>
      <xdr:row>1</xdr:row>
      <xdr:rowOff>2619</xdr:rowOff>
    </xdr:to>
    <xdr:grpSp>
      <xdr:nvGrpSpPr>
        <xdr:cNvPr id="8" name="Group 7">
          <a:extLst>
            <a:ext uri="{FF2B5EF4-FFF2-40B4-BE49-F238E27FC236}">
              <a16:creationId xmlns:a16="http://schemas.microsoft.com/office/drawing/2014/main" id="{64775FA5-3E27-42D4-BEDC-4C44FBCE4B00}"/>
            </a:ext>
          </a:extLst>
        </xdr:cNvPr>
        <xdr:cNvGrpSpPr/>
      </xdr:nvGrpSpPr>
      <xdr:grpSpPr>
        <a:xfrm>
          <a:off x="10582275" y="631269"/>
          <a:ext cx="0" cy="0"/>
          <a:chOff x="7262812" y="208359"/>
          <a:chExt cx="1548000" cy="216000"/>
        </a:xfrm>
      </xdr:grpSpPr>
      <xdr:sp macro="" textlink="">
        <xdr:nvSpPr>
          <xdr:cNvPr id="9" name="Rectangle: Rounded Corners 8">
            <a:extLst>
              <a:ext uri="{FF2B5EF4-FFF2-40B4-BE49-F238E27FC236}">
                <a16:creationId xmlns:a16="http://schemas.microsoft.com/office/drawing/2014/main" id="{DB73D274-359B-BE8A-342B-77FF0038E3B6}"/>
              </a:ext>
            </a:extLst>
          </xdr:cNvPr>
          <xdr:cNvSpPr/>
        </xdr:nvSpPr>
        <xdr:spPr>
          <a:xfrm>
            <a:off x="7262812" y="228599"/>
            <a:ext cx="1548000" cy="180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pic>
        <xdr:nvPicPr>
          <xdr:cNvPr id="10" name="Graphic 9" descr="Cursor with solid fill">
            <a:extLst>
              <a:ext uri="{FF2B5EF4-FFF2-40B4-BE49-F238E27FC236}">
                <a16:creationId xmlns:a16="http://schemas.microsoft.com/office/drawing/2014/main" id="{93BED0A7-319D-AFCB-6879-BC796CAEA2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rot="21072365">
            <a:off x="8542735" y="208359"/>
            <a:ext cx="216000" cy="216000"/>
          </a:xfrm>
          <a:prstGeom prst="rect">
            <a:avLst/>
          </a:prstGeom>
        </xdr:spPr>
      </xdr:pic>
    </xdr:grpSp>
    <xdr:clientData/>
  </xdr:twoCellAnchor>
  <xdr:twoCellAnchor editAs="oneCell">
    <xdr:from>
      <xdr:col>2</xdr:col>
      <xdr:colOff>386893</xdr:colOff>
      <xdr:row>0</xdr:row>
      <xdr:rowOff>196003</xdr:rowOff>
    </xdr:from>
    <xdr:to>
      <xdr:col>3</xdr:col>
      <xdr:colOff>2447926</xdr:colOff>
      <xdr:row>0</xdr:row>
      <xdr:rowOff>459123</xdr:rowOff>
    </xdr:to>
    <xdr:pic>
      <xdr:nvPicPr>
        <xdr:cNvPr id="2" name="Picture 1">
          <a:extLst>
            <a:ext uri="{FF2B5EF4-FFF2-40B4-BE49-F238E27FC236}">
              <a16:creationId xmlns:a16="http://schemas.microsoft.com/office/drawing/2014/main" id="{4BDA1527-00D2-4F00-A066-302B0CDA468F}"/>
            </a:ext>
          </a:extLst>
        </xdr:cNvPr>
        <xdr:cNvPicPr>
          <a:picLocks noChangeAspect="1" noChangeArrowheads="1"/>
        </xdr:cNvPicPr>
      </xdr:nvPicPr>
      <xdr:blipFill>
        <a:blip xmlns:r="http://schemas.openxmlformats.org/officeDocument/2006/relationships" r:embed="rId3"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67893" y="196003"/>
          <a:ext cx="4642308" cy="2631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21309</xdr:colOff>
      <xdr:row>0</xdr:row>
      <xdr:rowOff>147563</xdr:rowOff>
    </xdr:from>
    <xdr:to>
      <xdr:col>2</xdr:col>
      <xdr:colOff>267669</xdr:colOff>
      <xdr:row>0</xdr:row>
      <xdr:rowOff>507563</xdr:rowOff>
    </xdr:to>
    <xdr:pic>
      <xdr:nvPicPr>
        <xdr:cNvPr id="3" name="Picture 2">
          <a:extLst>
            <a:ext uri="{FF2B5EF4-FFF2-40B4-BE49-F238E27FC236}">
              <a16:creationId xmlns:a16="http://schemas.microsoft.com/office/drawing/2014/main" id="{72E7EDA6-5F2E-49E5-B52B-68C340130F43}"/>
            </a:ext>
          </a:extLst>
        </xdr:cNvPr>
        <xdr:cNvPicPr>
          <a:picLocks noChangeAspect="1" noChangeArrowheads="1"/>
        </xdr:cNvPicPr>
      </xdr:nvPicPr>
      <xdr:blipFill>
        <a:blip xmlns:r="http://schemas.openxmlformats.org/officeDocument/2006/relationships" r:embed="rId4"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276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2</xdr:col>
      <xdr:colOff>386892</xdr:colOff>
      <xdr:row>0</xdr:row>
      <xdr:rowOff>196003</xdr:rowOff>
    </xdr:from>
    <xdr:to>
      <xdr:col>5</xdr:col>
      <xdr:colOff>424299</xdr:colOff>
      <xdr:row>0</xdr:row>
      <xdr:rowOff>457854</xdr:rowOff>
    </xdr:to>
    <xdr:pic>
      <xdr:nvPicPr>
        <xdr:cNvPr id="2" name="Picture 1">
          <a:extLst>
            <a:ext uri="{FF2B5EF4-FFF2-40B4-BE49-F238E27FC236}">
              <a16:creationId xmlns:a16="http://schemas.microsoft.com/office/drawing/2014/main" id="{173A78A4-B2DD-4EF5-8398-45AD84F95AD7}"/>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682167"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21309</xdr:colOff>
      <xdr:row>0</xdr:row>
      <xdr:rowOff>147563</xdr:rowOff>
    </xdr:from>
    <xdr:to>
      <xdr:col>2</xdr:col>
      <xdr:colOff>290529</xdr:colOff>
      <xdr:row>0</xdr:row>
      <xdr:rowOff>507563</xdr:rowOff>
    </xdr:to>
    <xdr:pic>
      <xdr:nvPicPr>
        <xdr:cNvPr id="3" name="Picture 2">
          <a:extLst>
            <a:ext uri="{FF2B5EF4-FFF2-40B4-BE49-F238E27FC236}">
              <a16:creationId xmlns:a16="http://schemas.microsoft.com/office/drawing/2014/main" id="{CD8E93AB-FABE-4E6A-9A8F-20F24E5D9176}"/>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1676400</xdr:colOff>
      <xdr:row>0</xdr:row>
      <xdr:rowOff>200025</xdr:rowOff>
    </xdr:from>
    <xdr:to>
      <xdr:col>8</xdr:col>
      <xdr:colOff>127500</xdr:colOff>
      <xdr:row>0</xdr:row>
      <xdr:rowOff>452025</xdr:rowOff>
    </xdr:to>
    <xdr:sp macro="" textlink="">
      <xdr:nvSpPr>
        <xdr:cNvPr id="5" name="Rectangle: Rounded Corners 4">
          <a:extLst>
            <a:ext uri="{FF2B5EF4-FFF2-40B4-BE49-F238E27FC236}">
              <a16:creationId xmlns:a16="http://schemas.microsoft.com/office/drawing/2014/main" id="{F24DAEE1-BAF5-4A15-A060-014E550E17D2}"/>
            </a:ext>
          </a:extLst>
        </xdr:cNvPr>
        <xdr:cNvSpPr/>
      </xdr:nvSpPr>
      <xdr:spPr>
        <a:xfrm>
          <a:off x="7896225" y="20002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8</xdr:col>
      <xdr:colOff>861061</xdr:colOff>
      <xdr:row>0</xdr:row>
      <xdr:rowOff>200025</xdr:rowOff>
    </xdr:from>
    <xdr:to>
      <xdr:col>9</xdr:col>
      <xdr:colOff>882661</xdr:colOff>
      <xdr:row>0</xdr:row>
      <xdr:rowOff>452025</xdr:rowOff>
    </xdr:to>
    <xdr:sp macro="" textlink="">
      <xdr:nvSpPr>
        <xdr:cNvPr id="8" name="Rectangle: Rounded Corners 7">
          <a:extLst>
            <a:ext uri="{FF2B5EF4-FFF2-40B4-BE49-F238E27FC236}">
              <a16:creationId xmlns:a16="http://schemas.microsoft.com/office/drawing/2014/main" id="{094587E2-6D4C-1FC8-164E-0AFD846344B6}"/>
            </a:ext>
          </a:extLst>
        </xdr:cNvPr>
        <xdr:cNvSpPr/>
      </xdr:nvSpPr>
      <xdr:spPr>
        <a:xfrm>
          <a:off x="9709786" y="200025"/>
          <a:ext cx="93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0</xdr:colOff>
      <xdr:row>3</xdr:row>
      <xdr:rowOff>71438</xdr:rowOff>
    </xdr:from>
    <xdr:to>
      <xdr:col>3</xdr:col>
      <xdr:colOff>6496526</xdr:colOff>
      <xdr:row>22</xdr:row>
      <xdr:rowOff>136209</xdr:rowOff>
    </xdr:to>
    <xdr:sp macro="" textlink="">
      <xdr:nvSpPr>
        <xdr:cNvPr id="2" name="TextBox 1">
          <a:extLst>
            <a:ext uri="{FF2B5EF4-FFF2-40B4-BE49-F238E27FC236}">
              <a16:creationId xmlns:a16="http://schemas.microsoft.com/office/drawing/2014/main" id="{DF892528-2840-73F9-76AF-B87D66C642ED}"/>
            </a:ext>
          </a:extLst>
        </xdr:cNvPr>
        <xdr:cNvSpPr txBox="1"/>
      </xdr:nvSpPr>
      <xdr:spPr>
        <a:xfrm>
          <a:off x="381000" y="690563"/>
          <a:ext cx="8120062" cy="3679032"/>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1" i="0">
              <a:latin typeface="+mn-lt"/>
            </a:rPr>
            <a:t>Note: For additional guidance, refer to the PDF guide.</a:t>
          </a:r>
        </a:p>
        <a:p>
          <a:endParaRPr lang="da-DK" sz="1100" b="1" i="0">
            <a:latin typeface="+mn-lt"/>
          </a:endParaRPr>
        </a:p>
        <a:p>
          <a:r>
            <a:rPr lang="da-DK" sz="1100" b="1" i="0">
              <a:latin typeface="+mn-lt"/>
            </a:rPr>
            <a:t>Step 1: Update grant list</a:t>
          </a:r>
        </a:p>
        <a:p>
          <a:r>
            <a:rPr lang="da-DK" sz="1100" i="0">
              <a:latin typeface="+mn-lt"/>
            </a:rPr>
            <a:t>To add a new grant, begin by updating the grant list and completing the information in the table (leave blank if there's none). Assign the next sequential number to the grant.</a:t>
          </a:r>
        </a:p>
        <a:p>
          <a:endParaRPr lang="da-DK" sz="1100" b="1" i="0">
            <a:latin typeface="+mn-lt"/>
          </a:endParaRPr>
        </a:p>
        <a:p>
          <a:r>
            <a:rPr lang="da-DK" sz="1100" b="1" i="0">
              <a:latin typeface="+mn-lt"/>
            </a:rPr>
            <a:t>Step 2:</a:t>
          </a:r>
          <a:r>
            <a:rPr lang="da-DK" sz="1100" b="1" i="0" baseline="0">
              <a:latin typeface="+mn-lt"/>
            </a:rPr>
            <a:t> Create lists</a:t>
          </a:r>
          <a:endParaRPr lang="da-DK" sz="1100" b="1" i="0">
            <a:latin typeface="+mn-lt"/>
          </a:endParaRPr>
        </a:p>
        <a:p>
          <a:r>
            <a:rPr lang="da-DK" sz="1100" i="0">
              <a:latin typeface="+mn-lt"/>
            </a:rPr>
            <a:t>Next, create the necessary lists for the grant, typically including institutions, salary items (plus project supplement if necessary), and operational costs. The best way to create these lists is to find a previous template with similar tables, select and copy these lists by marking the columns and adding them to the end.</a:t>
          </a:r>
        </a:p>
        <a:p>
          <a:endParaRPr lang="da-DK" sz="1100" i="0">
            <a:latin typeface="+mn-lt"/>
          </a:endParaRPr>
        </a:p>
        <a:p>
          <a:r>
            <a:rPr lang="da-DK" sz="1100" b="1" i="0">
              <a:latin typeface="+mn-lt"/>
            </a:rPr>
            <a:t>Step 3:</a:t>
          </a:r>
          <a:r>
            <a:rPr lang="da-DK" sz="1100" b="1" i="0" baseline="0">
              <a:latin typeface="+mn-lt"/>
            </a:rPr>
            <a:t> Name the tables</a:t>
          </a:r>
          <a:endParaRPr lang="da-DK" sz="1100" b="1" i="0">
            <a:latin typeface="+mn-lt"/>
          </a:endParaRPr>
        </a:p>
        <a:p>
          <a:r>
            <a:rPr lang="da-DK" sz="1100" i="0">
              <a:latin typeface="+mn-lt"/>
            </a:rPr>
            <a:t>After this, adjust the tables with the lists to reflect the new grant and name them (see below). Add a new table if necessary.</a:t>
          </a:r>
        </a:p>
        <a:p>
          <a:endParaRPr lang="da-DK" sz="1100" i="0">
            <a:latin typeface="+mn-lt"/>
          </a:endParaRPr>
        </a:p>
        <a:p>
          <a:r>
            <a:rPr lang="da-DK" sz="1100" i="0">
              <a:latin typeface="+mn-lt"/>
            </a:rPr>
            <a:t>It is important to name the tables correctly.</a:t>
          </a:r>
          <a:r>
            <a:rPr lang="da-DK" sz="1100" i="0" baseline="0">
              <a:latin typeface="+mn-lt"/>
            </a:rPr>
            <a:t> </a:t>
          </a:r>
          <a:r>
            <a:rPr lang="da-DK" sz="1100" i="0">
              <a:latin typeface="+mn-lt"/>
            </a:rPr>
            <a:t>All table names should end with the grant number as it appears in the grant list, e.g., Salary1.</a:t>
          </a:r>
        </a:p>
        <a:p>
          <a:endParaRPr lang="da-DK" sz="1100" i="0">
            <a:latin typeface="+mn-lt"/>
          </a:endParaRPr>
        </a:p>
        <a:p>
          <a:r>
            <a:rPr lang="da-DK" sz="1100" i="0">
              <a:latin typeface="+mn-lt"/>
            </a:rPr>
            <a:t>Also, name the header correctly for the link in the grant list to work, e.g., _1.</a:t>
          </a:r>
        </a:p>
        <a:p>
          <a:endParaRPr lang="da-DK" sz="1100" b="1" i="0">
            <a:latin typeface="+mn-lt"/>
          </a:endParaRPr>
        </a:p>
        <a:p>
          <a:r>
            <a:rPr lang="da-DK" sz="1100" b="1" i="0">
              <a:latin typeface="+mn-lt"/>
            </a:rPr>
            <a:t>Next step</a:t>
          </a:r>
        </a:p>
        <a:p>
          <a:r>
            <a:rPr lang="da-DK" sz="1100" i="0">
              <a:latin typeface="+mn-lt"/>
            </a:rPr>
            <a:t>After completing these steps, unhide the template and copy it. Follow the instructions on the template to adjust it for the new grant.</a:t>
          </a:r>
        </a:p>
      </xdr:txBody>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3</xdr:col>
      <xdr:colOff>447852</xdr:colOff>
      <xdr:row>0</xdr:row>
      <xdr:rowOff>196003</xdr:rowOff>
    </xdr:from>
    <xdr:to>
      <xdr:col>6</xdr:col>
      <xdr:colOff>418584</xdr:colOff>
      <xdr:row>0</xdr:row>
      <xdr:rowOff>457854</xdr:rowOff>
    </xdr:to>
    <xdr:pic>
      <xdr:nvPicPr>
        <xdr:cNvPr id="2" name="Picture 1">
          <a:extLst>
            <a:ext uri="{FF2B5EF4-FFF2-40B4-BE49-F238E27FC236}">
              <a16:creationId xmlns:a16="http://schemas.microsoft.com/office/drawing/2014/main" id="{291B3A57-1D90-4913-8138-06484767AE75}"/>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96467"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3" name="Picture 2">
          <a:extLst>
            <a:ext uri="{FF2B5EF4-FFF2-40B4-BE49-F238E27FC236}">
              <a16:creationId xmlns:a16="http://schemas.microsoft.com/office/drawing/2014/main" id="{ADEE60FC-B49F-4463-9472-A64FFEF38B1D}"/>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450195"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1680209</xdr:colOff>
      <xdr:row>0</xdr:row>
      <xdr:rowOff>196215</xdr:rowOff>
    </xdr:from>
    <xdr:to>
      <xdr:col>9</xdr:col>
      <xdr:colOff>131309</xdr:colOff>
      <xdr:row>0</xdr:row>
      <xdr:rowOff>448215</xdr:rowOff>
    </xdr:to>
    <xdr:sp macro="" textlink="">
      <xdr:nvSpPr>
        <xdr:cNvPr id="4" name="Rectangle: Rounded Corners 3">
          <a:extLst>
            <a:ext uri="{FF2B5EF4-FFF2-40B4-BE49-F238E27FC236}">
              <a16:creationId xmlns:a16="http://schemas.microsoft.com/office/drawing/2014/main" id="{745AA214-E32D-4AF7-9CBF-6F5130BF8E64}"/>
            </a:ext>
          </a:extLst>
        </xdr:cNvPr>
        <xdr:cNvSpPr/>
      </xdr:nvSpPr>
      <xdr:spPr>
        <a:xfrm>
          <a:off x="8081009"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866775</xdr:colOff>
      <xdr:row>0</xdr:row>
      <xdr:rowOff>196215</xdr:rowOff>
    </xdr:from>
    <xdr:to>
      <xdr:col>11</xdr:col>
      <xdr:colOff>513975</xdr:colOff>
      <xdr:row>0</xdr:row>
      <xdr:rowOff>448215</xdr:rowOff>
    </xdr:to>
    <xdr:sp macro="" textlink="">
      <xdr:nvSpPr>
        <xdr:cNvPr id="5" name="Rectangle: Rounded Corners 4">
          <a:extLst>
            <a:ext uri="{FF2B5EF4-FFF2-40B4-BE49-F238E27FC236}">
              <a16:creationId xmlns:a16="http://schemas.microsoft.com/office/drawing/2014/main" id="{83ECF261-0A0A-4A1F-8CD3-4C276CEA6103}"/>
            </a:ext>
          </a:extLst>
        </xdr:cNvPr>
        <xdr:cNvSpPr/>
      </xdr:nvSpPr>
      <xdr:spPr>
        <a:xfrm>
          <a:off x="9896475"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1</xdr:colOff>
      <xdr:row>5</xdr:row>
      <xdr:rowOff>152400</xdr:rowOff>
    </xdr:from>
    <xdr:to>
      <xdr:col>8</xdr:col>
      <xdr:colOff>83821</xdr:colOff>
      <xdr:row>7</xdr:row>
      <xdr:rowOff>57150</xdr:rowOff>
    </xdr:to>
    <xdr:grpSp>
      <xdr:nvGrpSpPr>
        <xdr:cNvPr id="7" name="Group 6">
          <a:extLst>
            <a:ext uri="{FF2B5EF4-FFF2-40B4-BE49-F238E27FC236}">
              <a16:creationId xmlns:a16="http://schemas.microsoft.com/office/drawing/2014/main" id="{214EB131-BA8F-4379-AFFC-0D9C0B44D99D}"/>
            </a:ext>
          </a:extLst>
        </xdr:cNvPr>
        <xdr:cNvGrpSpPr>
          <a:grpSpLocks noChangeAspect="1"/>
        </xdr:cNvGrpSpPr>
      </xdr:nvGrpSpPr>
      <xdr:grpSpPr>
        <a:xfrm>
          <a:off x="228601" y="1543050"/>
          <a:ext cx="7903845" cy="285750"/>
          <a:chOff x="228601" y="1552575"/>
          <a:chExt cx="7167020" cy="285750"/>
        </a:xfrm>
      </xdr:grpSpPr>
      <xdr:sp macro="" textlink="">
        <xdr:nvSpPr>
          <xdr:cNvPr id="8" name="Rectangle: Rounded Corners 7">
            <a:extLst>
              <a:ext uri="{FF2B5EF4-FFF2-40B4-BE49-F238E27FC236}">
                <a16:creationId xmlns:a16="http://schemas.microsoft.com/office/drawing/2014/main" id="{FD59D3FE-7C13-FDE4-0AFD-4C4A5A83F2CB}"/>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9" name="Graphic 8">
            <a:extLst>
              <a:ext uri="{FF2B5EF4-FFF2-40B4-BE49-F238E27FC236}">
                <a16:creationId xmlns:a16="http://schemas.microsoft.com/office/drawing/2014/main" id="{AFA8A1A4-4506-2145-C8BF-5508A18F74FA}"/>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twoCellAnchor>
    <xdr:from>
      <xdr:col>11</xdr:col>
      <xdr:colOff>904875</xdr:colOff>
      <xdr:row>0</xdr:row>
      <xdr:rowOff>190497</xdr:rowOff>
    </xdr:from>
    <xdr:to>
      <xdr:col>17</xdr:col>
      <xdr:colOff>752475</xdr:colOff>
      <xdr:row>22</xdr:row>
      <xdr:rowOff>144147</xdr:rowOff>
    </xdr:to>
    <xdr:sp macro="" textlink="">
      <xdr:nvSpPr>
        <xdr:cNvPr id="10" name="Rectangle 9">
          <a:extLst>
            <a:ext uri="{FF2B5EF4-FFF2-40B4-BE49-F238E27FC236}">
              <a16:creationId xmlns:a16="http://schemas.microsoft.com/office/drawing/2014/main" id="{D64AB252-50A3-D98E-773C-8B6EF472D0CC}"/>
            </a:ext>
          </a:extLst>
        </xdr:cNvPr>
        <xdr:cNvSpPr/>
      </xdr:nvSpPr>
      <xdr:spPr>
        <a:xfrm>
          <a:off x="11763375" y="190497"/>
          <a:ext cx="5334000" cy="4582800"/>
        </a:xfrm>
        <a:prstGeom prst="rect">
          <a:avLst/>
        </a:prstGeom>
        <a:solidFill>
          <a:schemeClr val="accent6">
            <a:lumMod val="20000"/>
            <a:lumOff val="80000"/>
          </a:schemeClr>
        </a:solidFill>
        <a:ln>
          <a:noFill/>
        </a:ln>
        <a:effectLst>
          <a:outerShdw blurRad="63500" sx="102000" sy="102000" algn="ctr" rotWithShape="0">
            <a:prstClr val="black">
              <a:alpha val="40000"/>
            </a:prstClr>
          </a:outerShdw>
        </a:effectLst>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ctr"/>
          <a:r>
            <a:rPr lang="da-DK" sz="1400" b="1">
              <a:solidFill>
                <a:srgbClr val="00B050"/>
              </a:solidFill>
            </a:rPr>
            <a:t>CREATE NEW TEMPLATE</a:t>
          </a:r>
        </a:p>
        <a:p>
          <a:endParaRPr lang="da-DK">
            <a:solidFill>
              <a:srgbClr val="00B050"/>
            </a:solidFill>
          </a:endParaRPr>
        </a:p>
        <a:p>
          <a:r>
            <a:rPr lang="da-DK" b="1">
              <a:solidFill>
                <a:srgbClr val="00B050"/>
              </a:solidFill>
            </a:rPr>
            <a:t>Step</a:t>
          </a:r>
          <a:r>
            <a:rPr lang="da-DK" b="1" baseline="0">
              <a:solidFill>
                <a:srgbClr val="00B050"/>
              </a:solidFill>
            </a:rPr>
            <a:t> 1: Create and add to lists</a:t>
          </a:r>
        </a:p>
        <a:p>
          <a:r>
            <a:rPr lang="da-DK">
              <a:solidFill>
                <a:srgbClr val="00B050"/>
              </a:solidFill>
            </a:rPr>
            <a:t>Unhide the template and list sheets. Add the new grant type to the grant list and its specific lists to the "Lists (hide)" sheet</a:t>
          </a:r>
          <a:r>
            <a:rPr lang="da-DK" baseline="0">
              <a:solidFill>
                <a:srgbClr val="00B050"/>
              </a:solidFill>
            </a:rPr>
            <a:t> (</a:t>
          </a:r>
          <a:r>
            <a:rPr lang="da-DK" sz="1100" baseline="0">
              <a:solidFill>
                <a:srgbClr val="00B050"/>
              </a:solidFill>
              <a:effectLst/>
              <a:latin typeface="+mn-lt"/>
              <a:ea typeface="+mn-ea"/>
              <a:cs typeface="+mn-cs"/>
            </a:rPr>
            <a:t>r</a:t>
          </a:r>
          <a:r>
            <a:rPr lang="da-DK" sz="1100">
              <a:solidFill>
                <a:srgbClr val="00B050"/>
              </a:solidFill>
              <a:effectLst/>
              <a:latin typeface="+mn-lt"/>
              <a:ea typeface="+mn-ea"/>
              <a:cs typeface="+mn-cs"/>
            </a:rPr>
            <a:t>efer to the PDF guide or the guide in the</a:t>
          </a:r>
          <a:r>
            <a:rPr lang="da-DK" sz="1100" baseline="0">
              <a:solidFill>
                <a:srgbClr val="00B050"/>
              </a:solidFill>
              <a:effectLst/>
              <a:latin typeface="+mn-lt"/>
              <a:ea typeface="+mn-ea"/>
              <a:cs typeface="+mn-cs"/>
            </a:rPr>
            <a:t> lists </a:t>
          </a:r>
          <a:r>
            <a:rPr lang="da-DK" sz="1100">
              <a:solidFill>
                <a:srgbClr val="00B050"/>
              </a:solidFill>
              <a:effectLst/>
              <a:latin typeface="+mn-lt"/>
              <a:ea typeface="+mn-ea"/>
              <a:cs typeface="+mn-cs"/>
            </a:rPr>
            <a:t>sheet for instructions).</a:t>
          </a:r>
          <a:endParaRPr lang="da-DK">
            <a:solidFill>
              <a:srgbClr val="00B050"/>
            </a:solidFill>
          </a:endParaRPr>
        </a:p>
        <a:p>
          <a:r>
            <a:rPr lang="da-DK" b="1">
              <a:solidFill>
                <a:srgbClr val="00B050"/>
              </a:solidFill>
            </a:rPr>
            <a:t>NB:</a:t>
          </a:r>
          <a:r>
            <a:rPr lang="da-DK">
              <a:solidFill>
                <a:srgbClr val="00B050"/>
              </a:solidFill>
            </a:rPr>
            <a:t> Lists must be correctly named for the codes to work. </a:t>
          </a:r>
        </a:p>
        <a:p>
          <a:endParaRPr lang="da-DK" b="1">
            <a:solidFill>
              <a:srgbClr val="00B050"/>
            </a:solidFill>
          </a:endParaRPr>
        </a:p>
        <a:p>
          <a:r>
            <a:rPr lang="da-DK" b="1">
              <a:solidFill>
                <a:srgbClr val="00B050"/>
              </a:solidFill>
            </a:rPr>
            <a:t>Step 2: Copy template</a:t>
          </a:r>
        </a:p>
        <a:p>
          <a:r>
            <a:rPr lang="da-DK">
              <a:solidFill>
                <a:srgbClr val="00B050"/>
              </a:solidFill>
            </a:rPr>
            <a:t>Copy the template (or the other</a:t>
          </a:r>
          <a:r>
            <a:rPr lang="da-DK" baseline="0">
              <a:solidFill>
                <a:srgbClr val="00B050"/>
              </a:solidFill>
            </a:rPr>
            <a:t> template with no </a:t>
          </a:r>
          <a:r>
            <a:rPr lang="da-DK">
              <a:solidFill>
                <a:srgbClr val="00B050"/>
              </a:solidFill>
            </a:rPr>
            <a:t>project supplement). Ensure to tick</a:t>
          </a:r>
          <a:r>
            <a:rPr lang="da-DK" baseline="0">
              <a:solidFill>
                <a:srgbClr val="00B050"/>
              </a:solidFill>
            </a:rPr>
            <a:t> of </a:t>
          </a:r>
          <a:r>
            <a:rPr lang="da-DK">
              <a:solidFill>
                <a:srgbClr val="00B050"/>
              </a:solidFill>
            </a:rPr>
            <a:t>"Copy" to keep the original template sheet unchanged.</a:t>
          </a:r>
        </a:p>
        <a:p>
          <a:r>
            <a:rPr lang="da-DK" b="1">
              <a:solidFill>
                <a:srgbClr val="00B050"/>
              </a:solidFill>
            </a:rPr>
            <a:t>NB:</a:t>
          </a:r>
          <a:r>
            <a:rPr lang="da-DK">
              <a:solidFill>
                <a:srgbClr val="00B050"/>
              </a:solidFill>
            </a:rPr>
            <a:t> Hide the template sheet and list sheets afterward.</a:t>
          </a:r>
        </a:p>
        <a:p>
          <a:endParaRPr lang="da-DK" b="1">
            <a:solidFill>
              <a:srgbClr val="00B050"/>
            </a:solidFill>
          </a:endParaRPr>
        </a:p>
        <a:p>
          <a:r>
            <a:rPr lang="da-DK" b="1">
              <a:solidFill>
                <a:srgbClr val="00B050"/>
              </a:solidFill>
            </a:rPr>
            <a:t>Step</a:t>
          </a:r>
          <a:r>
            <a:rPr lang="da-DK" b="1" baseline="0">
              <a:solidFill>
                <a:srgbClr val="00B050"/>
              </a:solidFill>
            </a:rPr>
            <a:t> 3: Name template and sheet</a:t>
          </a:r>
        </a:p>
        <a:p>
          <a:r>
            <a:rPr lang="da-DK">
              <a:solidFill>
                <a:srgbClr val="00B050"/>
              </a:solidFill>
            </a:rPr>
            <a:t>Enter the grant type name and rename the sheet to match the grant name.</a:t>
          </a:r>
        </a:p>
        <a:p>
          <a:r>
            <a:rPr lang="da-DK" b="1">
              <a:solidFill>
                <a:srgbClr val="00B050"/>
              </a:solidFill>
            </a:rPr>
            <a:t>NB:</a:t>
          </a:r>
          <a:r>
            <a:rPr lang="da-DK">
              <a:solidFill>
                <a:srgbClr val="00B050"/>
              </a:solidFill>
            </a:rPr>
            <a:t> The grant type name and sheet name must be identical for the codes to function.</a:t>
          </a:r>
        </a:p>
        <a:p>
          <a:endParaRPr lang="da-DK" b="1">
            <a:solidFill>
              <a:srgbClr val="00B050"/>
            </a:solidFill>
          </a:endParaRPr>
        </a:p>
        <a:p>
          <a:r>
            <a:rPr lang="da-DK" b="1">
              <a:solidFill>
                <a:srgbClr val="00B050"/>
              </a:solidFill>
            </a:rPr>
            <a:t>Step</a:t>
          </a:r>
          <a:r>
            <a:rPr lang="da-DK" b="1" baseline="0">
              <a:solidFill>
                <a:srgbClr val="00B050"/>
              </a:solidFill>
            </a:rPr>
            <a:t> 4: Verify codes</a:t>
          </a:r>
        </a:p>
        <a:p>
          <a:r>
            <a:rPr lang="da-DK">
              <a:solidFill>
                <a:srgbClr val="00B050"/>
              </a:solidFill>
            </a:rPr>
            <a:t>Verify the codes work correctly. Color the codes in cells I10 to I22 to ensure they function. </a:t>
          </a:r>
        </a:p>
        <a:p>
          <a:r>
            <a:rPr lang="da-DK" b="1">
              <a:solidFill>
                <a:srgbClr val="00B050"/>
              </a:solidFill>
            </a:rPr>
            <a:t>NB: </a:t>
          </a:r>
          <a:r>
            <a:rPr lang="da-DK">
              <a:solidFill>
                <a:srgbClr val="00B050"/>
              </a:solidFill>
            </a:rPr>
            <a:t>If errors occur, check the lists are created and named properly in the lists sheet.</a:t>
          </a:r>
        </a:p>
        <a:p>
          <a:endParaRPr lang="da-DK">
            <a:solidFill>
              <a:srgbClr val="00B050"/>
            </a:solidFill>
          </a:endParaRPr>
        </a:p>
        <a:p>
          <a:r>
            <a:rPr lang="da-DK" b="1">
              <a:solidFill>
                <a:srgbClr val="00B050"/>
              </a:solidFill>
            </a:rPr>
            <a:t>Step 5: Adjust template</a:t>
          </a:r>
        </a:p>
        <a:p>
          <a:r>
            <a:rPr lang="da-DK">
              <a:solidFill>
                <a:srgbClr val="00B050"/>
              </a:solidFill>
            </a:rPr>
            <a:t>Adjust the template as necessary. Refer to</a:t>
          </a:r>
          <a:r>
            <a:rPr lang="da-DK" baseline="0">
              <a:solidFill>
                <a:srgbClr val="00B050"/>
              </a:solidFill>
            </a:rPr>
            <a:t> the PDF guide for instructions.</a:t>
          </a:r>
        </a:p>
        <a:p>
          <a:pPr algn="ctr"/>
          <a:endParaRPr lang="da-DK" b="1" baseline="0">
            <a:solidFill>
              <a:srgbClr val="00B050"/>
            </a:solidFill>
          </a:endParaRPr>
        </a:p>
        <a:p>
          <a:pPr algn="ctr"/>
          <a:r>
            <a:rPr lang="da-DK" sz="1100" b="1" baseline="0">
              <a:solidFill>
                <a:srgbClr val="00B050"/>
              </a:solidFill>
              <a:effectLst/>
              <a:latin typeface="+mn-lt"/>
              <a:ea typeface="+mn-ea"/>
              <a:cs typeface="+mn-cs"/>
            </a:rPr>
            <a:t>REMEMBER TO PROTECT SHEET AND WORKBOOK</a:t>
          </a:r>
          <a:endParaRPr lang="da-DK">
            <a:solidFill>
              <a:srgbClr val="00B050"/>
            </a:solidFill>
            <a:effectLst/>
          </a:endParaRPr>
        </a:p>
        <a:p>
          <a:pPr algn="ctr"/>
          <a:r>
            <a:rPr lang="da-DK" sz="1100" b="1" baseline="0">
              <a:solidFill>
                <a:srgbClr val="00B050"/>
              </a:solidFill>
              <a:effectLst/>
              <a:latin typeface="+mn-lt"/>
              <a:ea typeface="+mn-ea"/>
              <a:cs typeface="+mn-cs"/>
            </a:rPr>
            <a:t>AND TO DELETE THIS BOX WHEN DONE</a:t>
          </a:r>
          <a:endParaRPr lang="da-DK">
            <a:solidFill>
              <a:srgbClr val="00B050"/>
            </a:solidFill>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3</xdr:col>
      <xdr:colOff>436422</xdr:colOff>
      <xdr:row>0</xdr:row>
      <xdr:rowOff>211243</xdr:rowOff>
    </xdr:from>
    <xdr:to>
      <xdr:col>6</xdr:col>
      <xdr:colOff>418584</xdr:colOff>
      <xdr:row>0</xdr:row>
      <xdr:rowOff>457854</xdr:rowOff>
    </xdr:to>
    <xdr:pic>
      <xdr:nvPicPr>
        <xdr:cNvPr id="2" name="Picture 1">
          <a:extLst>
            <a:ext uri="{FF2B5EF4-FFF2-40B4-BE49-F238E27FC236}">
              <a16:creationId xmlns:a16="http://schemas.microsoft.com/office/drawing/2014/main" id="{B7447BB8-3B25-4E5B-B887-5F39E28A5E0A}"/>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9075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3" name="Picture 2">
          <a:extLst>
            <a:ext uri="{FF2B5EF4-FFF2-40B4-BE49-F238E27FC236}">
              <a16:creationId xmlns:a16="http://schemas.microsoft.com/office/drawing/2014/main" id="{75EDA50E-ADD8-4553-A044-C563CD34347C}"/>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1680209</xdr:colOff>
      <xdr:row>0</xdr:row>
      <xdr:rowOff>196215</xdr:rowOff>
    </xdr:from>
    <xdr:to>
      <xdr:col>9</xdr:col>
      <xdr:colOff>131309</xdr:colOff>
      <xdr:row>0</xdr:row>
      <xdr:rowOff>436785</xdr:rowOff>
    </xdr:to>
    <xdr:sp macro="" textlink="">
      <xdr:nvSpPr>
        <xdr:cNvPr id="4" name="Rectangle: Rounded Corners 3">
          <a:extLst>
            <a:ext uri="{FF2B5EF4-FFF2-40B4-BE49-F238E27FC236}">
              <a16:creationId xmlns:a16="http://schemas.microsoft.com/office/drawing/2014/main" id="{F78F92CF-8FDD-4A5F-8058-7498C9D3E31C}"/>
            </a:ext>
          </a:extLst>
        </xdr:cNvPr>
        <xdr:cNvSpPr/>
      </xdr:nvSpPr>
      <xdr:spPr>
        <a:xfrm>
          <a:off x="8014334"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866775</xdr:colOff>
      <xdr:row>0</xdr:row>
      <xdr:rowOff>196215</xdr:rowOff>
    </xdr:from>
    <xdr:to>
      <xdr:col>11</xdr:col>
      <xdr:colOff>513975</xdr:colOff>
      <xdr:row>0</xdr:row>
      <xdr:rowOff>436785</xdr:rowOff>
    </xdr:to>
    <xdr:sp macro="" textlink="">
      <xdr:nvSpPr>
        <xdr:cNvPr id="5" name="Rectangle: Rounded Corners 4">
          <a:extLst>
            <a:ext uri="{FF2B5EF4-FFF2-40B4-BE49-F238E27FC236}">
              <a16:creationId xmlns:a16="http://schemas.microsoft.com/office/drawing/2014/main" id="{82E307D3-0809-483D-B89F-C1B4659634FE}"/>
            </a:ext>
          </a:extLst>
        </xdr:cNvPr>
        <xdr:cNvSpPr/>
      </xdr:nvSpPr>
      <xdr:spPr>
        <a:xfrm>
          <a:off x="9829800"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1</xdr:colOff>
      <xdr:row>5</xdr:row>
      <xdr:rowOff>152400</xdr:rowOff>
    </xdr:from>
    <xdr:to>
      <xdr:col>8</xdr:col>
      <xdr:colOff>95251</xdr:colOff>
      <xdr:row>7</xdr:row>
      <xdr:rowOff>57150</xdr:rowOff>
    </xdr:to>
    <xdr:grpSp>
      <xdr:nvGrpSpPr>
        <xdr:cNvPr id="6" name="Group 6">
          <a:extLst>
            <a:ext uri="{FF2B5EF4-FFF2-40B4-BE49-F238E27FC236}">
              <a16:creationId xmlns:a16="http://schemas.microsoft.com/office/drawing/2014/main" id="{1EFEADC5-85CF-4300-B21E-3C9681714CA7}"/>
            </a:ext>
          </a:extLst>
        </xdr:cNvPr>
        <xdr:cNvGrpSpPr>
          <a:grpSpLocks noChangeAspect="1"/>
        </xdr:cNvGrpSpPr>
      </xdr:nvGrpSpPr>
      <xdr:grpSpPr>
        <a:xfrm>
          <a:off x="228601" y="1543050"/>
          <a:ext cx="7915275" cy="285750"/>
          <a:chOff x="228601" y="1552575"/>
          <a:chExt cx="7167020" cy="285750"/>
        </a:xfrm>
      </xdr:grpSpPr>
      <xdr:sp macro="" textlink="">
        <xdr:nvSpPr>
          <xdr:cNvPr id="7" name="Rectangle: Rounded Corners 7">
            <a:extLst>
              <a:ext uri="{FF2B5EF4-FFF2-40B4-BE49-F238E27FC236}">
                <a16:creationId xmlns:a16="http://schemas.microsoft.com/office/drawing/2014/main" id="{524B76E8-60FA-AF0F-1EE8-FB72D581DB25}"/>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8" name="Graphic 8">
            <a:extLst>
              <a:ext uri="{FF2B5EF4-FFF2-40B4-BE49-F238E27FC236}">
                <a16:creationId xmlns:a16="http://schemas.microsoft.com/office/drawing/2014/main" id="{5CAA5BB5-3900-1E9A-5E79-42F6FA5C73D5}"/>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6.xml><?xml version="1.0" encoding="utf-8"?>
<xdr:wsDr xmlns:xdr="http://schemas.openxmlformats.org/drawingml/2006/spreadsheetDrawing" xmlns:a="http://schemas.openxmlformats.org/drawingml/2006/main">
  <xdr:twoCellAnchor editAs="absolute">
    <xdr:from>
      <xdr:col>3</xdr:col>
      <xdr:colOff>447852</xdr:colOff>
      <xdr:row>0</xdr:row>
      <xdr:rowOff>196003</xdr:rowOff>
    </xdr:from>
    <xdr:to>
      <xdr:col>6</xdr:col>
      <xdr:colOff>418584</xdr:colOff>
      <xdr:row>0</xdr:row>
      <xdr:rowOff>457854</xdr:rowOff>
    </xdr:to>
    <xdr:pic>
      <xdr:nvPicPr>
        <xdr:cNvPr id="2" name="Picture 1">
          <a:extLst>
            <a:ext uri="{FF2B5EF4-FFF2-40B4-BE49-F238E27FC236}">
              <a16:creationId xmlns:a16="http://schemas.microsoft.com/office/drawing/2014/main" id="{59D9043A-5A7D-4376-92D1-8266C50CE26C}"/>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96467"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3" name="Picture 2">
          <a:extLst>
            <a:ext uri="{FF2B5EF4-FFF2-40B4-BE49-F238E27FC236}">
              <a16:creationId xmlns:a16="http://schemas.microsoft.com/office/drawing/2014/main" id="{AB98F411-62C1-429D-B79D-D32DEFEC71A4}"/>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450195"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1680209</xdr:colOff>
      <xdr:row>0</xdr:row>
      <xdr:rowOff>196215</xdr:rowOff>
    </xdr:from>
    <xdr:to>
      <xdr:col>9</xdr:col>
      <xdr:colOff>131309</xdr:colOff>
      <xdr:row>0</xdr:row>
      <xdr:rowOff>448215</xdr:rowOff>
    </xdr:to>
    <xdr:sp macro="" textlink="">
      <xdr:nvSpPr>
        <xdr:cNvPr id="4" name="Rectangle: Rounded Corners 3">
          <a:extLst>
            <a:ext uri="{FF2B5EF4-FFF2-40B4-BE49-F238E27FC236}">
              <a16:creationId xmlns:a16="http://schemas.microsoft.com/office/drawing/2014/main" id="{75EA1F06-2EA4-4617-9627-58F6D89853B4}"/>
            </a:ext>
          </a:extLst>
        </xdr:cNvPr>
        <xdr:cNvSpPr/>
      </xdr:nvSpPr>
      <xdr:spPr>
        <a:xfrm>
          <a:off x="8081009"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866775</xdr:colOff>
      <xdr:row>0</xdr:row>
      <xdr:rowOff>196215</xdr:rowOff>
    </xdr:from>
    <xdr:to>
      <xdr:col>11</xdr:col>
      <xdr:colOff>513975</xdr:colOff>
      <xdr:row>0</xdr:row>
      <xdr:rowOff>448215</xdr:rowOff>
    </xdr:to>
    <xdr:sp macro="" textlink="">
      <xdr:nvSpPr>
        <xdr:cNvPr id="5" name="Rectangle: Rounded Corners 4">
          <a:extLst>
            <a:ext uri="{FF2B5EF4-FFF2-40B4-BE49-F238E27FC236}">
              <a16:creationId xmlns:a16="http://schemas.microsoft.com/office/drawing/2014/main" id="{5495AFCD-C576-4DBC-94C6-5635B3EDFCFB}"/>
            </a:ext>
          </a:extLst>
        </xdr:cNvPr>
        <xdr:cNvSpPr/>
      </xdr:nvSpPr>
      <xdr:spPr>
        <a:xfrm>
          <a:off x="9896475"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xdr:from>
      <xdr:col>11</xdr:col>
      <xdr:colOff>904875</xdr:colOff>
      <xdr:row>0</xdr:row>
      <xdr:rowOff>190499</xdr:rowOff>
    </xdr:from>
    <xdr:to>
      <xdr:col>17</xdr:col>
      <xdr:colOff>752475</xdr:colOff>
      <xdr:row>22</xdr:row>
      <xdr:rowOff>142874</xdr:rowOff>
    </xdr:to>
    <xdr:sp macro="" textlink="">
      <xdr:nvSpPr>
        <xdr:cNvPr id="11" name="Rectangle 10">
          <a:extLst>
            <a:ext uri="{FF2B5EF4-FFF2-40B4-BE49-F238E27FC236}">
              <a16:creationId xmlns:a16="http://schemas.microsoft.com/office/drawing/2014/main" id="{9DCD0A01-3DD1-40C7-BF25-FD378C986812}"/>
            </a:ext>
          </a:extLst>
        </xdr:cNvPr>
        <xdr:cNvSpPr/>
      </xdr:nvSpPr>
      <xdr:spPr>
        <a:xfrm>
          <a:off x="11763375" y="190499"/>
          <a:ext cx="5334000" cy="4581525"/>
        </a:xfrm>
        <a:prstGeom prst="rect">
          <a:avLst/>
        </a:prstGeom>
        <a:solidFill>
          <a:schemeClr val="accent6">
            <a:lumMod val="20000"/>
            <a:lumOff val="80000"/>
          </a:schemeClr>
        </a:solidFill>
        <a:ln>
          <a:noFill/>
        </a:ln>
        <a:effectLst>
          <a:outerShdw blurRad="63500" sx="102000" sy="102000" algn="ctr" rotWithShape="0">
            <a:prstClr val="black">
              <a:alpha val="40000"/>
            </a:prstClr>
          </a:outerShdw>
        </a:effectLst>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ctr"/>
          <a:r>
            <a:rPr lang="da-DK" sz="1400" b="1">
              <a:solidFill>
                <a:srgbClr val="00B050"/>
              </a:solidFill>
            </a:rPr>
            <a:t>CREATE NEW TEMPLATE</a:t>
          </a:r>
        </a:p>
        <a:p>
          <a:endParaRPr lang="da-DK">
            <a:solidFill>
              <a:srgbClr val="00B050"/>
            </a:solidFill>
          </a:endParaRPr>
        </a:p>
        <a:p>
          <a:r>
            <a:rPr lang="da-DK" sz="1100" b="1">
              <a:solidFill>
                <a:srgbClr val="00B050"/>
              </a:solidFill>
              <a:effectLst/>
              <a:latin typeface="+mn-lt"/>
              <a:ea typeface="+mn-ea"/>
              <a:cs typeface="+mn-cs"/>
            </a:rPr>
            <a:t>Step</a:t>
          </a:r>
          <a:r>
            <a:rPr lang="da-DK" sz="1100" b="1" baseline="0">
              <a:solidFill>
                <a:srgbClr val="00B050"/>
              </a:solidFill>
              <a:effectLst/>
              <a:latin typeface="+mn-lt"/>
              <a:ea typeface="+mn-ea"/>
              <a:cs typeface="+mn-cs"/>
            </a:rPr>
            <a:t> 1: Create and add to lists</a:t>
          </a:r>
          <a:endParaRPr lang="da-DK">
            <a:solidFill>
              <a:srgbClr val="00B050"/>
            </a:solidFill>
            <a:effectLst/>
          </a:endParaRPr>
        </a:p>
        <a:p>
          <a:r>
            <a:rPr lang="da-DK" sz="1100">
              <a:solidFill>
                <a:srgbClr val="00B050"/>
              </a:solidFill>
              <a:effectLst/>
              <a:latin typeface="+mn-lt"/>
              <a:ea typeface="+mn-ea"/>
              <a:cs typeface="+mn-cs"/>
            </a:rPr>
            <a:t>Unhide the template and list sheets. Add the new grant type to the grant list and its specific lists to the "Lists (hide)" sheet</a:t>
          </a:r>
          <a:r>
            <a:rPr lang="da-DK" sz="1100" baseline="0">
              <a:solidFill>
                <a:srgbClr val="00B050"/>
              </a:solidFill>
              <a:effectLst/>
              <a:latin typeface="+mn-lt"/>
              <a:ea typeface="+mn-ea"/>
              <a:cs typeface="+mn-cs"/>
            </a:rPr>
            <a:t> (r</a:t>
          </a:r>
          <a:r>
            <a:rPr lang="da-DK" sz="1100">
              <a:solidFill>
                <a:srgbClr val="00B050"/>
              </a:solidFill>
              <a:effectLst/>
              <a:latin typeface="+mn-lt"/>
              <a:ea typeface="+mn-ea"/>
              <a:cs typeface="+mn-cs"/>
            </a:rPr>
            <a:t>efer to the PDF guide or the guide in the</a:t>
          </a:r>
          <a:r>
            <a:rPr lang="da-DK" sz="1100" baseline="0">
              <a:solidFill>
                <a:srgbClr val="00B050"/>
              </a:solidFill>
              <a:effectLst/>
              <a:latin typeface="+mn-lt"/>
              <a:ea typeface="+mn-ea"/>
              <a:cs typeface="+mn-cs"/>
            </a:rPr>
            <a:t> lists </a:t>
          </a:r>
          <a:r>
            <a:rPr lang="da-DK" sz="1100">
              <a:solidFill>
                <a:srgbClr val="00B050"/>
              </a:solidFill>
              <a:effectLst/>
              <a:latin typeface="+mn-lt"/>
              <a:ea typeface="+mn-ea"/>
              <a:cs typeface="+mn-cs"/>
            </a:rPr>
            <a:t>sheet for instructions).</a:t>
          </a:r>
          <a:endParaRPr lang="da-DK">
            <a:solidFill>
              <a:srgbClr val="00B050"/>
            </a:solidFill>
            <a:effectLst/>
          </a:endParaRPr>
        </a:p>
        <a:p>
          <a:r>
            <a:rPr lang="da-DK" sz="1100" b="1">
              <a:solidFill>
                <a:srgbClr val="00B050"/>
              </a:solidFill>
              <a:effectLst/>
              <a:latin typeface="+mn-lt"/>
              <a:ea typeface="+mn-ea"/>
              <a:cs typeface="+mn-cs"/>
            </a:rPr>
            <a:t>NB:</a:t>
          </a:r>
          <a:r>
            <a:rPr lang="da-DK" sz="1100">
              <a:solidFill>
                <a:srgbClr val="00B050"/>
              </a:solidFill>
              <a:effectLst/>
              <a:latin typeface="+mn-lt"/>
              <a:ea typeface="+mn-ea"/>
              <a:cs typeface="+mn-cs"/>
            </a:rPr>
            <a:t> Lists must be correctly named for the codes to work. </a:t>
          </a:r>
          <a:endParaRPr lang="da-DK">
            <a:solidFill>
              <a:srgbClr val="00B050"/>
            </a:solidFill>
            <a:effectLst/>
          </a:endParaRPr>
        </a:p>
        <a:p>
          <a:endParaRPr lang="da-DK" sz="1100" b="1">
            <a:solidFill>
              <a:srgbClr val="00B050"/>
            </a:solidFill>
            <a:effectLst/>
            <a:latin typeface="+mn-lt"/>
            <a:ea typeface="+mn-ea"/>
            <a:cs typeface="+mn-cs"/>
          </a:endParaRPr>
        </a:p>
        <a:p>
          <a:r>
            <a:rPr lang="da-DK" sz="1100" b="1">
              <a:solidFill>
                <a:srgbClr val="00B050"/>
              </a:solidFill>
              <a:effectLst/>
              <a:latin typeface="+mn-lt"/>
              <a:ea typeface="+mn-ea"/>
              <a:cs typeface="+mn-cs"/>
            </a:rPr>
            <a:t>Step 2: Copy template</a:t>
          </a:r>
          <a:endParaRPr lang="da-DK">
            <a:solidFill>
              <a:srgbClr val="00B050"/>
            </a:solidFill>
            <a:effectLst/>
          </a:endParaRPr>
        </a:p>
        <a:p>
          <a:r>
            <a:rPr lang="da-DK" sz="1100">
              <a:solidFill>
                <a:srgbClr val="00B050"/>
              </a:solidFill>
              <a:effectLst/>
              <a:latin typeface="+mn-lt"/>
              <a:ea typeface="+mn-ea"/>
              <a:cs typeface="+mn-cs"/>
            </a:rPr>
            <a:t>Copy the template (or the other</a:t>
          </a:r>
          <a:r>
            <a:rPr lang="da-DK" sz="1100" baseline="0">
              <a:solidFill>
                <a:srgbClr val="00B050"/>
              </a:solidFill>
              <a:effectLst/>
              <a:latin typeface="+mn-lt"/>
              <a:ea typeface="+mn-ea"/>
              <a:cs typeface="+mn-cs"/>
            </a:rPr>
            <a:t> template with no </a:t>
          </a:r>
          <a:r>
            <a:rPr lang="da-DK" sz="1100">
              <a:solidFill>
                <a:srgbClr val="00B050"/>
              </a:solidFill>
              <a:effectLst/>
              <a:latin typeface="+mn-lt"/>
              <a:ea typeface="+mn-ea"/>
              <a:cs typeface="+mn-cs"/>
            </a:rPr>
            <a:t>project supplement). Ensure to tick</a:t>
          </a:r>
          <a:r>
            <a:rPr lang="da-DK" sz="1100" baseline="0">
              <a:solidFill>
                <a:srgbClr val="00B050"/>
              </a:solidFill>
              <a:effectLst/>
              <a:latin typeface="+mn-lt"/>
              <a:ea typeface="+mn-ea"/>
              <a:cs typeface="+mn-cs"/>
            </a:rPr>
            <a:t> of </a:t>
          </a:r>
          <a:r>
            <a:rPr lang="da-DK" sz="1100">
              <a:solidFill>
                <a:srgbClr val="00B050"/>
              </a:solidFill>
              <a:effectLst/>
              <a:latin typeface="+mn-lt"/>
              <a:ea typeface="+mn-ea"/>
              <a:cs typeface="+mn-cs"/>
            </a:rPr>
            <a:t>"Copy" to keep the original template sheet unchanged.</a:t>
          </a:r>
          <a:endParaRPr lang="da-DK">
            <a:solidFill>
              <a:srgbClr val="00B050"/>
            </a:solidFill>
            <a:effectLst/>
          </a:endParaRPr>
        </a:p>
        <a:p>
          <a:r>
            <a:rPr lang="da-DK" sz="1100" b="1">
              <a:solidFill>
                <a:srgbClr val="00B050"/>
              </a:solidFill>
              <a:effectLst/>
              <a:latin typeface="+mn-lt"/>
              <a:ea typeface="+mn-ea"/>
              <a:cs typeface="+mn-cs"/>
            </a:rPr>
            <a:t>NB:</a:t>
          </a:r>
          <a:r>
            <a:rPr lang="da-DK" sz="1100">
              <a:solidFill>
                <a:srgbClr val="00B050"/>
              </a:solidFill>
              <a:effectLst/>
              <a:latin typeface="+mn-lt"/>
              <a:ea typeface="+mn-ea"/>
              <a:cs typeface="+mn-cs"/>
            </a:rPr>
            <a:t> Hide the template sheet and list sheets afterward.</a:t>
          </a:r>
          <a:endParaRPr lang="da-DK">
            <a:solidFill>
              <a:srgbClr val="00B050"/>
            </a:solidFill>
            <a:effectLst/>
          </a:endParaRPr>
        </a:p>
        <a:p>
          <a:endParaRPr lang="da-DK" sz="1100" b="1">
            <a:solidFill>
              <a:srgbClr val="00B050"/>
            </a:solidFill>
            <a:effectLst/>
            <a:latin typeface="+mn-lt"/>
            <a:ea typeface="+mn-ea"/>
            <a:cs typeface="+mn-cs"/>
          </a:endParaRPr>
        </a:p>
        <a:p>
          <a:r>
            <a:rPr lang="da-DK" sz="1100" b="1">
              <a:solidFill>
                <a:srgbClr val="00B050"/>
              </a:solidFill>
              <a:effectLst/>
              <a:latin typeface="+mn-lt"/>
              <a:ea typeface="+mn-ea"/>
              <a:cs typeface="+mn-cs"/>
            </a:rPr>
            <a:t>Step</a:t>
          </a:r>
          <a:r>
            <a:rPr lang="da-DK" sz="1100" b="1" baseline="0">
              <a:solidFill>
                <a:srgbClr val="00B050"/>
              </a:solidFill>
              <a:effectLst/>
              <a:latin typeface="+mn-lt"/>
              <a:ea typeface="+mn-ea"/>
              <a:cs typeface="+mn-cs"/>
            </a:rPr>
            <a:t> 3: Name template and sheet</a:t>
          </a:r>
          <a:endParaRPr lang="da-DK">
            <a:solidFill>
              <a:srgbClr val="00B050"/>
            </a:solidFill>
            <a:effectLst/>
          </a:endParaRPr>
        </a:p>
        <a:p>
          <a:r>
            <a:rPr lang="da-DK" sz="1100">
              <a:solidFill>
                <a:srgbClr val="00B050"/>
              </a:solidFill>
              <a:effectLst/>
              <a:latin typeface="+mn-lt"/>
              <a:ea typeface="+mn-ea"/>
              <a:cs typeface="+mn-cs"/>
            </a:rPr>
            <a:t>Enter the grant type name and rename the sheet to match the grant name.</a:t>
          </a:r>
          <a:endParaRPr lang="da-DK">
            <a:solidFill>
              <a:srgbClr val="00B050"/>
            </a:solidFill>
            <a:effectLst/>
          </a:endParaRPr>
        </a:p>
        <a:p>
          <a:r>
            <a:rPr lang="da-DK" sz="1100" b="1">
              <a:solidFill>
                <a:srgbClr val="00B050"/>
              </a:solidFill>
              <a:effectLst/>
              <a:latin typeface="+mn-lt"/>
              <a:ea typeface="+mn-ea"/>
              <a:cs typeface="+mn-cs"/>
            </a:rPr>
            <a:t>NB:</a:t>
          </a:r>
          <a:r>
            <a:rPr lang="da-DK" sz="1100">
              <a:solidFill>
                <a:srgbClr val="00B050"/>
              </a:solidFill>
              <a:effectLst/>
              <a:latin typeface="+mn-lt"/>
              <a:ea typeface="+mn-ea"/>
              <a:cs typeface="+mn-cs"/>
            </a:rPr>
            <a:t> The grant type name and sheet name must be identical for the codes to function.</a:t>
          </a:r>
          <a:endParaRPr lang="da-DK">
            <a:solidFill>
              <a:srgbClr val="00B050"/>
            </a:solidFill>
            <a:effectLst/>
          </a:endParaRPr>
        </a:p>
        <a:p>
          <a:endParaRPr lang="da-DK" sz="1100" b="1">
            <a:solidFill>
              <a:srgbClr val="00B050"/>
            </a:solidFill>
            <a:effectLst/>
            <a:latin typeface="+mn-lt"/>
            <a:ea typeface="+mn-ea"/>
            <a:cs typeface="+mn-cs"/>
          </a:endParaRPr>
        </a:p>
        <a:p>
          <a:r>
            <a:rPr lang="da-DK" sz="1100" b="1">
              <a:solidFill>
                <a:srgbClr val="00B050"/>
              </a:solidFill>
              <a:effectLst/>
              <a:latin typeface="+mn-lt"/>
              <a:ea typeface="+mn-ea"/>
              <a:cs typeface="+mn-cs"/>
            </a:rPr>
            <a:t>Step</a:t>
          </a:r>
          <a:r>
            <a:rPr lang="da-DK" sz="1100" b="1" baseline="0">
              <a:solidFill>
                <a:srgbClr val="00B050"/>
              </a:solidFill>
              <a:effectLst/>
              <a:latin typeface="+mn-lt"/>
              <a:ea typeface="+mn-ea"/>
              <a:cs typeface="+mn-cs"/>
            </a:rPr>
            <a:t> 4: Verify codes</a:t>
          </a:r>
          <a:endParaRPr lang="da-DK">
            <a:solidFill>
              <a:srgbClr val="00B050"/>
            </a:solidFill>
            <a:effectLst/>
          </a:endParaRPr>
        </a:p>
        <a:p>
          <a:r>
            <a:rPr lang="da-DK" sz="1100">
              <a:solidFill>
                <a:srgbClr val="00B050"/>
              </a:solidFill>
              <a:effectLst/>
              <a:latin typeface="+mn-lt"/>
              <a:ea typeface="+mn-ea"/>
              <a:cs typeface="+mn-cs"/>
            </a:rPr>
            <a:t>Verify the codes work correctly. Color the codes in cells I10 to I22 to ensure they function. </a:t>
          </a:r>
          <a:endParaRPr lang="da-DK">
            <a:solidFill>
              <a:srgbClr val="00B050"/>
            </a:solidFill>
            <a:effectLst/>
          </a:endParaRPr>
        </a:p>
        <a:p>
          <a:r>
            <a:rPr lang="da-DK" sz="1100" b="1">
              <a:solidFill>
                <a:srgbClr val="00B050"/>
              </a:solidFill>
              <a:effectLst/>
              <a:latin typeface="+mn-lt"/>
              <a:ea typeface="+mn-ea"/>
              <a:cs typeface="+mn-cs"/>
            </a:rPr>
            <a:t>NB: </a:t>
          </a:r>
          <a:r>
            <a:rPr lang="da-DK" sz="1100">
              <a:solidFill>
                <a:srgbClr val="00B050"/>
              </a:solidFill>
              <a:effectLst/>
              <a:latin typeface="+mn-lt"/>
              <a:ea typeface="+mn-ea"/>
              <a:cs typeface="+mn-cs"/>
            </a:rPr>
            <a:t>If errors occur, check the lists are created and named properly in the lists sheet.</a:t>
          </a:r>
          <a:endParaRPr lang="da-DK">
            <a:solidFill>
              <a:srgbClr val="00B050"/>
            </a:solidFill>
            <a:effectLst/>
          </a:endParaRPr>
        </a:p>
        <a:p>
          <a:endParaRPr lang="da-DK" sz="1100" b="1">
            <a:solidFill>
              <a:srgbClr val="00B050"/>
            </a:solidFill>
            <a:effectLst/>
            <a:latin typeface="+mn-lt"/>
            <a:ea typeface="+mn-ea"/>
            <a:cs typeface="+mn-cs"/>
          </a:endParaRPr>
        </a:p>
        <a:p>
          <a:r>
            <a:rPr lang="da-DK" sz="1100" b="1">
              <a:solidFill>
                <a:srgbClr val="00B050"/>
              </a:solidFill>
              <a:effectLst/>
              <a:latin typeface="+mn-lt"/>
              <a:ea typeface="+mn-ea"/>
              <a:cs typeface="+mn-cs"/>
            </a:rPr>
            <a:t>Step 5: Adjust template</a:t>
          </a:r>
          <a:endParaRPr lang="da-DK">
            <a:solidFill>
              <a:srgbClr val="00B050"/>
            </a:solidFill>
            <a:effectLst/>
          </a:endParaRPr>
        </a:p>
        <a:p>
          <a:r>
            <a:rPr lang="da-DK" sz="1100">
              <a:solidFill>
                <a:srgbClr val="00B050"/>
              </a:solidFill>
              <a:effectLst/>
              <a:latin typeface="+mn-lt"/>
              <a:ea typeface="+mn-ea"/>
              <a:cs typeface="+mn-cs"/>
            </a:rPr>
            <a:t>Adjust the template as necessary. Refer to</a:t>
          </a:r>
          <a:r>
            <a:rPr lang="da-DK" sz="1100" baseline="0">
              <a:solidFill>
                <a:srgbClr val="00B050"/>
              </a:solidFill>
              <a:effectLst/>
              <a:latin typeface="+mn-lt"/>
              <a:ea typeface="+mn-ea"/>
              <a:cs typeface="+mn-cs"/>
            </a:rPr>
            <a:t> the PDF guide for instructions.</a:t>
          </a:r>
          <a:endParaRPr lang="da-DK">
            <a:solidFill>
              <a:srgbClr val="00B050"/>
            </a:solidFill>
            <a:effectLst/>
          </a:endParaRPr>
        </a:p>
        <a:p>
          <a:endParaRPr lang="da-DK" b="1" baseline="0">
            <a:solidFill>
              <a:srgbClr val="00B050"/>
            </a:solidFill>
          </a:endParaRPr>
        </a:p>
        <a:p>
          <a:pPr algn="ctr"/>
          <a:r>
            <a:rPr lang="da-DK" b="1" baseline="0">
              <a:solidFill>
                <a:srgbClr val="00B050"/>
              </a:solidFill>
            </a:rPr>
            <a:t>REMEMBER TO PROTECT SHEET AND WORKBOOK </a:t>
          </a:r>
        </a:p>
        <a:p>
          <a:pPr algn="ctr"/>
          <a:r>
            <a:rPr lang="da-DK" b="1" baseline="0">
              <a:solidFill>
                <a:srgbClr val="00B050"/>
              </a:solidFill>
            </a:rPr>
            <a:t>AND TO DELETE THIS BOX WHEN DONE</a:t>
          </a:r>
          <a:endParaRPr lang="da-DK" b="1">
            <a:solidFill>
              <a:srgbClr val="00B050"/>
            </a:solidFill>
          </a:endParaRPr>
        </a:p>
      </xdr:txBody>
    </xdr:sp>
    <xdr:clientData/>
  </xdr:twoCellAnchor>
  <xdr:twoCellAnchor editAs="absolute">
    <xdr:from>
      <xdr:col>2</xdr:col>
      <xdr:colOff>0</xdr:colOff>
      <xdr:row>5</xdr:row>
      <xdr:rowOff>144780</xdr:rowOff>
    </xdr:from>
    <xdr:to>
      <xdr:col>8</xdr:col>
      <xdr:colOff>83820</xdr:colOff>
      <xdr:row>7</xdr:row>
      <xdr:rowOff>49530</xdr:rowOff>
    </xdr:to>
    <xdr:grpSp>
      <xdr:nvGrpSpPr>
        <xdr:cNvPr id="13" name="Group 12">
          <a:extLst>
            <a:ext uri="{FF2B5EF4-FFF2-40B4-BE49-F238E27FC236}">
              <a16:creationId xmlns:a16="http://schemas.microsoft.com/office/drawing/2014/main" id="{DC2BF141-372D-4D1A-9FBC-A9F50D7A1F02}"/>
            </a:ext>
          </a:extLst>
        </xdr:cNvPr>
        <xdr:cNvGrpSpPr>
          <a:grpSpLocks noChangeAspect="1"/>
        </xdr:cNvGrpSpPr>
      </xdr:nvGrpSpPr>
      <xdr:grpSpPr>
        <a:xfrm>
          <a:off x="228600" y="1535430"/>
          <a:ext cx="7903845" cy="285750"/>
          <a:chOff x="228601" y="1552575"/>
          <a:chExt cx="7167020" cy="285750"/>
        </a:xfrm>
      </xdr:grpSpPr>
      <xdr:sp macro="" textlink="">
        <xdr:nvSpPr>
          <xdr:cNvPr id="14" name="Rectangle: Rounded Corners 13">
            <a:extLst>
              <a:ext uri="{FF2B5EF4-FFF2-40B4-BE49-F238E27FC236}">
                <a16:creationId xmlns:a16="http://schemas.microsoft.com/office/drawing/2014/main" id="{8A47A7EC-4EF3-040A-F462-CABCE1079228}"/>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15" name="Graphic 14">
            <a:extLst>
              <a:ext uri="{FF2B5EF4-FFF2-40B4-BE49-F238E27FC236}">
                <a16:creationId xmlns:a16="http://schemas.microsoft.com/office/drawing/2014/main" id="{BE7F92EC-D603-D00B-9E55-9AA82C97E506}"/>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386893</xdr:colOff>
      <xdr:row>0</xdr:row>
      <xdr:rowOff>196003</xdr:rowOff>
    </xdr:from>
    <xdr:to>
      <xdr:col>3</xdr:col>
      <xdr:colOff>386893</xdr:colOff>
      <xdr:row>2</xdr:row>
      <xdr:rowOff>68598</xdr:rowOff>
    </xdr:to>
    <xdr:pic>
      <xdr:nvPicPr>
        <xdr:cNvPr id="6" name="Picture 5">
          <a:extLst>
            <a:ext uri="{FF2B5EF4-FFF2-40B4-BE49-F238E27FC236}">
              <a16:creationId xmlns:a16="http://schemas.microsoft.com/office/drawing/2014/main" id="{B18D562E-44D9-4676-A3B9-A6AFABED9D61}"/>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48843" y="196003"/>
          <a:ext cx="4252167" cy="2631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21309</xdr:colOff>
      <xdr:row>0</xdr:row>
      <xdr:rowOff>147563</xdr:rowOff>
    </xdr:from>
    <xdr:to>
      <xdr:col>2</xdr:col>
      <xdr:colOff>21309</xdr:colOff>
      <xdr:row>2</xdr:row>
      <xdr:rowOff>126563</xdr:rowOff>
    </xdr:to>
    <xdr:pic>
      <xdr:nvPicPr>
        <xdr:cNvPr id="7" name="Picture 6">
          <a:extLst>
            <a:ext uri="{FF2B5EF4-FFF2-40B4-BE49-F238E27FC236}">
              <a16:creationId xmlns:a16="http://schemas.microsoft.com/office/drawing/2014/main" id="{BC56FC2C-E95B-4798-8958-7DB5F8A04415}"/>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absolute">
    <xdr:from>
      <xdr:col>3</xdr:col>
      <xdr:colOff>386892</xdr:colOff>
      <xdr:row>0</xdr:row>
      <xdr:rowOff>196003</xdr:rowOff>
    </xdr:from>
    <xdr:to>
      <xdr:col>6</xdr:col>
      <xdr:colOff>357624</xdr:colOff>
      <xdr:row>0</xdr:row>
      <xdr:rowOff>457854</xdr:rowOff>
    </xdr:to>
    <xdr:pic>
      <xdr:nvPicPr>
        <xdr:cNvPr id="3" name="Picture 2">
          <a:extLst>
            <a:ext uri="{FF2B5EF4-FFF2-40B4-BE49-F238E27FC236}">
              <a16:creationId xmlns:a16="http://schemas.microsoft.com/office/drawing/2014/main" id="{E24C8952-CA72-46F8-9420-A01E88C40EC6}"/>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4" name="Picture 3">
          <a:extLst>
            <a:ext uri="{FF2B5EF4-FFF2-40B4-BE49-F238E27FC236}">
              <a16:creationId xmlns:a16="http://schemas.microsoft.com/office/drawing/2014/main" id="{06F00493-4E64-4B2B-AB98-C406C9C5DA75}"/>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386893</xdr:colOff>
      <xdr:row>0</xdr:row>
      <xdr:rowOff>196003</xdr:rowOff>
    </xdr:from>
    <xdr:to>
      <xdr:col>3</xdr:col>
      <xdr:colOff>386893</xdr:colOff>
      <xdr:row>4</xdr:row>
      <xdr:rowOff>137178</xdr:rowOff>
    </xdr:to>
    <xdr:pic>
      <xdr:nvPicPr>
        <xdr:cNvPr id="6" name="Picture 5">
          <a:extLst>
            <a:ext uri="{FF2B5EF4-FFF2-40B4-BE49-F238E27FC236}">
              <a16:creationId xmlns:a16="http://schemas.microsoft.com/office/drawing/2014/main" id="{63632B08-86B7-44D0-82B6-FF18972D075F}"/>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52653" y="196003"/>
          <a:ext cx="0" cy="6879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21309</xdr:colOff>
      <xdr:row>0</xdr:row>
      <xdr:rowOff>147563</xdr:rowOff>
    </xdr:from>
    <xdr:to>
      <xdr:col>2</xdr:col>
      <xdr:colOff>21309</xdr:colOff>
      <xdr:row>5</xdr:row>
      <xdr:rowOff>27503</xdr:rowOff>
    </xdr:to>
    <xdr:pic>
      <xdr:nvPicPr>
        <xdr:cNvPr id="7" name="Picture 6">
          <a:extLst>
            <a:ext uri="{FF2B5EF4-FFF2-40B4-BE49-F238E27FC236}">
              <a16:creationId xmlns:a16="http://schemas.microsoft.com/office/drawing/2014/main" id="{0E6F23F7-E3A1-4AC5-93B5-75EFE0B90C61}"/>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2769" y="147563"/>
          <a:ext cx="0" cy="794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386893</xdr:colOff>
      <xdr:row>0</xdr:row>
      <xdr:rowOff>196003</xdr:rowOff>
    </xdr:from>
    <xdr:to>
      <xdr:col>3</xdr:col>
      <xdr:colOff>386893</xdr:colOff>
      <xdr:row>2</xdr:row>
      <xdr:rowOff>78123</xdr:rowOff>
    </xdr:to>
    <xdr:pic>
      <xdr:nvPicPr>
        <xdr:cNvPr id="8" name="Picture 7">
          <a:extLst>
            <a:ext uri="{FF2B5EF4-FFF2-40B4-BE49-F238E27FC236}">
              <a16:creationId xmlns:a16="http://schemas.microsoft.com/office/drawing/2014/main" id="{BE8B502F-B102-4B1B-934B-3A981556B476}"/>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52653" y="196003"/>
          <a:ext cx="4374087" cy="2631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21309</xdr:colOff>
      <xdr:row>0</xdr:row>
      <xdr:rowOff>147563</xdr:rowOff>
    </xdr:from>
    <xdr:to>
      <xdr:col>2</xdr:col>
      <xdr:colOff>21309</xdr:colOff>
      <xdr:row>2</xdr:row>
      <xdr:rowOff>141803</xdr:rowOff>
    </xdr:to>
    <xdr:pic>
      <xdr:nvPicPr>
        <xdr:cNvPr id="9" name="Picture 8">
          <a:extLst>
            <a:ext uri="{FF2B5EF4-FFF2-40B4-BE49-F238E27FC236}">
              <a16:creationId xmlns:a16="http://schemas.microsoft.com/office/drawing/2014/main" id="{55963F07-6F72-46BE-B339-39CF96F3DDD9}"/>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276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386893</xdr:colOff>
      <xdr:row>0</xdr:row>
      <xdr:rowOff>196003</xdr:rowOff>
    </xdr:from>
    <xdr:to>
      <xdr:col>3</xdr:col>
      <xdr:colOff>386893</xdr:colOff>
      <xdr:row>2</xdr:row>
      <xdr:rowOff>68598</xdr:rowOff>
    </xdr:to>
    <xdr:pic>
      <xdr:nvPicPr>
        <xdr:cNvPr id="16" name="Picture 15">
          <a:extLst>
            <a:ext uri="{FF2B5EF4-FFF2-40B4-BE49-F238E27FC236}">
              <a16:creationId xmlns:a16="http://schemas.microsoft.com/office/drawing/2014/main" id="{68C72EE3-2DC9-4D4A-BC3C-D11C606F713E}"/>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52653" y="196003"/>
          <a:ext cx="0" cy="6879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21309</xdr:colOff>
      <xdr:row>0</xdr:row>
      <xdr:rowOff>147563</xdr:rowOff>
    </xdr:from>
    <xdr:to>
      <xdr:col>2</xdr:col>
      <xdr:colOff>21309</xdr:colOff>
      <xdr:row>2</xdr:row>
      <xdr:rowOff>126563</xdr:rowOff>
    </xdr:to>
    <xdr:pic>
      <xdr:nvPicPr>
        <xdr:cNvPr id="17" name="Picture 16">
          <a:extLst>
            <a:ext uri="{FF2B5EF4-FFF2-40B4-BE49-F238E27FC236}">
              <a16:creationId xmlns:a16="http://schemas.microsoft.com/office/drawing/2014/main" id="{C64988B7-7B9E-4C0F-8E4D-7819CD194D6D}"/>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2769" y="147563"/>
          <a:ext cx="0" cy="794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386893</xdr:colOff>
      <xdr:row>0</xdr:row>
      <xdr:rowOff>196003</xdr:rowOff>
    </xdr:from>
    <xdr:to>
      <xdr:col>3</xdr:col>
      <xdr:colOff>386893</xdr:colOff>
      <xdr:row>2</xdr:row>
      <xdr:rowOff>68598</xdr:rowOff>
    </xdr:to>
    <xdr:pic>
      <xdr:nvPicPr>
        <xdr:cNvPr id="24" name="Picture 23">
          <a:extLst>
            <a:ext uri="{FF2B5EF4-FFF2-40B4-BE49-F238E27FC236}">
              <a16:creationId xmlns:a16="http://schemas.microsoft.com/office/drawing/2014/main" id="{E9B59DC5-97D3-4F50-A7F8-62946313692F}"/>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52653" y="196003"/>
          <a:ext cx="0" cy="6879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21309</xdr:colOff>
      <xdr:row>0</xdr:row>
      <xdr:rowOff>147563</xdr:rowOff>
    </xdr:from>
    <xdr:to>
      <xdr:col>2</xdr:col>
      <xdr:colOff>21309</xdr:colOff>
      <xdr:row>2</xdr:row>
      <xdr:rowOff>126563</xdr:rowOff>
    </xdr:to>
    <xdr:pic>
      <xdr:nvPicPr>
        <xdr:cNvPr id="25" name="Picture 24">
          <a:extLst>
            <a:ext uri="{FF2B5EF4-FFF2-40B4-BE49-F238E27FC236}">
              <a16:creationId xmlns:a16="http://schemas.microsoft.com/office/drawing/2014/main" id="{411AE83C-8885-4CB8-BE77-8E53568D8966}"/>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2769" y="147563"/>
          <a:ext cx="0" cy="794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absolute">
    <xdr:from>
      <xdr:col>3</xdr:col>
      <xdr:colOff>386892</xdr:colOff>
      <xdr:row>0</xdr:row>
      <xdr:rowOff>196003</xdr:rowOff>
    </xdr:from>
    <xdr:to>
      <xdr:col>6</xdr:col>
      <xdr:colOff>357624</xdr:colOff>
      <xdr:row>0</xdr:row>
      <xdr:rowOff>457854</xdr:rowOff>
    </xdr:to>
    <xdr:pic>
      <xdr:nvPicPr>
        <xdr:cNvPr id="3" name="Picture 2">
          <a:extLst>
            <a:ext uri="{FF2B5EF4-FFF2-40B4-BE49-F238E27FC236}">
              <a16:creationId xmlns:a16="http://schemas.microsoft.com/office/drawing/2014/main" id="{D26BC60B-36FE-4EAA-94DF-596283B51897}"/>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4" name="Picture 3">
          <a:extLst>
            <a:ext uri="{FF2B5EF4-FFF2-40B4-BE49-F238E27FC236}">
              <a16:creationId xmlns:a16="http://schemas.microsoft.com/office/drawing/2014/main" id="{5BC7E416-3F91-47A2-BF19-236C7A907650}"/>
            </a:ext>
          </a:extLst>
        </xdr:cNvPr>
        <xdr:cNvPicPr>
          <a:picLocks noChangeAspect="1" noChangeArrowheads="1"/>
        </xdr:cNvPicPr>
      </xdr:nvPicPr>
      <xdr:blipFill>
        <a:blip xmlns:r="http://schemas.openxmlformats.org/officeDocument/2006/relationships" r:embed="rId4"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Mindelegat"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Communication"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indelegat"/>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mmunication"/>
    </sheetNames>
    <sheetDataSet>
      <sheetData sheetId="0"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D12A767-B142-4D9B-8C14-F9DC7B4999BA}" name="GrantTypes" displayName="GrantTypes" ref="Q4:V6" totalsRowShown="0">
  <autoFilter ref="Q4:V6" xr:uid="{3D12A767-B142-4D9B-8C14-F9DC7B4999BA}"/>
  <tableColumns count="6">
    <tableColumn id="1" xr3:uid="{D4707EBC-A2DF-4F2F-A789-98A106FB5AE5}" name="Grant type"/>
    <tableColumn id="8" xr3:uid="{55172ACD-F574-4256-ADCF-67517B2CB109}" name="No."/>
    <tableColumn id="5" xr3:uid="{01CCAE4F-0AAF-4AEF-AB97-A6FF7A5783C2}" name="Max years"/>
    <tableColumn id="4" xr3:uid="{001C441F-1B5A-44D2-B374-318A1C9238C6}" name="Min budget (DKK)" dataDxfId="87"/>
    <tableColumn id="2" xr3:uid="{6F723735-7A59-4D55-8250-DCCAB9622F15}" name="Max budget (DKK)" dataDxfId="86"/>
    <tableColumn id="3" xr3:uid="{1EBC66C1-7041-4A92-97B3-98ACC70C73EE}" name="Link to grant specific lists" dataDxfId="85">
      <calculatedColumnFormula>HYPERLINK("#_"&amp;GrantTypes[[#This Row],[No.]],"Go to grant lists")</calculatedColumnFormula>
    </tableColumn>
  </tableColumns>
  <tableStyleInfo name="TableStyleMedium1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A43989B-16AD-4407-9FE7-5B2BA5E04B00}" name="Institution1" displayName="Institution1" ref="AH4:AH14" totalsRowShown="0" headerRowDxfId="74">
  <autoFilter ref="AH4:AH14" xr:uid="{3A43989B-16AD-4407-9FE7-5B2BA5E04B00}"/>
  <tableColumns count="1">
    <tableColumn id="1" xr3:uid="{752B284C-92E1-413A-951B-ADB7484D7827}" name="Institution"/>
  </tableColumns>
  <tableStyleInfo name="TableStyleMedium1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D2DCDB0D-FC65-4559-961A-C0492D2F12CF}" name="Salary1" displayName="Salary1" ref="AJ4:AK10" totalsRowShown="0" headerRowDxfId="73">
  <autoFilter ref="AJ4:AK10" xr:uid="{D2DCDB0D-FC65-4559-961A-C0492D2F12CF}"/>
  <tableColumns count="2">
    <tableColumn id="1" xr3:uid="{52249F90-E53F-4942-BF12-D21091C69938}" name="Salary"/>
    <tableColumn id="3" xr3:uid="{078B4BC3-C933-4538-94D0-BE4D51EBEAA7}" name="Project Supplement" dataDxfId="72"/>
  </tableColumns>
  <tableStyleInfo name="TableStyleMedium1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B8EE0BA2-C19A-4D15-88F1-629B00AEB0DE}" name="OperationalCosts1" displayName="OperationalCosts1" ref="AM4:AM10" totalsRowShown="0" headerRowDxfId="71">
  <autoFilter ref="AM4:AM10" xr:uid="{B8EE0BA2-C19A-4D15-88F1-629B00AEB0DE}"/>
  <tableColumns count="1">
    <tableColumn id="1" xr3:uid="{4D69188B-0846-4B99-903C-895D31331285}" name="Operational Costs"/>
  </tableColumns>
  <tableStyleInfo name="TableStyleMedium1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E3812948-93A6-4AA7-B001-270925E2AD41}" name="UserGuides" displayName="UserGuides" ref="B4:C12" totalsRowShown="0" dataDxfId="70">
  <autoFilter ref="B4:C12" xr:uid="{E3812948-93A6-4AA7-B001-270925E2AD41}"/>
  <tableColumns count="2">
    <tableColumn id="1" xr3:uid="{A81E3B64-BD3D-48FD-ACF2-D0D39848053D}" name="Subject" dataDxfId="69"/>
    <tableColumn id="2" xr3:uid="{441566B1-03B6-4FE4-BC77-1A3443FCC45B}" name="Guide" dataDxfId="68"/>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5CFE833-5A77-4752-A98E-510B96FE3128}" name="PS_ScientificArea" displayName="PS_ScientificArea" ref="AD4:AE8" totalsRowShown="0">
  <autoFilter ref="AD4:AE8" xr:uid="{95CFE833-5A77-4752-A98E-510B96FE3128}"/>
  <tableColumns count="2">
    <tableColumn id="1" xr3:uid="{70FC8E03-1835-4002-99B4-5F3CE759752D}" name="DKUNI Scientific Area"/>
    <tableColumn id="2" xr3:uid="{AE7BDEA4-0E07-4BED-A5C8-ECB5BF702A19}" name="Wet/dry"/>
  </tableColumns>
  <tableStyleInfo name="TableStyleMedium1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6E16C309-51AC-4285-A27F-9945F7654AC2}" name="DKUNI" displayName="DKUNI" ref="AB4:AB12" totalsRowShown="0" headerRowDxfId="84" dataDxfId="83">
  <autoFilter ref="AB4:AB12" xr:uid="{6E16C309-51AC-4285-A27F-9945F7654AC2}"/>
  <tableColumns count="1">
    <tableColumn id="1" xr3:uid="{C8BD4BC0-63AC-4B18-82E3-F6F39F83EF50}" name="DKUNI institutions" dataDxfId="82"/>
  </tableColumns>
  <tableStyleInfo name="TableStyleMedium1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133C9270-98EB-42E5-AD06-E1510308BF1B}" name="ProjectSupplement" displayName="ProjectSupplement" ref="Y4:Z6" totalsRowShown="0">
  <autoFilter ref="Y4:Z6" xr:uid="{133C9270-98EB-42E5-AD06-E1510308BF1B}"/>
  <tableColumns count="2">
    <tableColumn id="1" xr3:uid="{128B5E5D-C7F1-4E99-8AA4-A3B8ACA9E916}" name="Project supplement"/>
    <tableColumn id="2" xr3:uid="{762B31CA-C98F-44F6-BCC6-668DFAF3C545}" name="Kr. per VIP-FTE" dataDxfId="81"/>
  </tableColumns>
  <tableStyleInfo name="TableStyleMedium1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A8C44F5E-DA7F-4DB7-A165-F13C2416BFD9}" name="ID" displayName="ID" ref="G4:G104" totalsRowShown="0" headerRowDxfId="80" dataDxfId="79">
  <autoFilter ref="G4:G104" xr:uid="{A8C44F5E-DA7F-4DB7-A165-F13C2416BFD9}"/>
  <tableColumns count="1">
    <tableColumn id="1" xr3:uid="{91A8DEA1-314E-4BCE-BD1F-471A9A05210A}" name="ID" dataDxfId="78"/>
  </tableColumns>
  <tableStyleInfo name="TableStyleMedium1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778CA7FC-068A-447C-A60B-22F8A3385C34}" name="Months" displayName="Months" ref="I4:J17" totalsRowShown="0">
  <autoFilter ref="I4:J17" xr:uid="{778CA7FC-068A-447C-A60B-22F8A3385C34}"/>
  <tableColumns count="2">
    <tableColumn id="1" xr3:uid="{4CB67F33-2611-48BC-8CDC-56B7F1C7201D}" name="Month"/>
    <tableColumn id="2" xr3:uid="{B74ED9D0-FCC2-4B74-8EE5-D13B0911497D}" name="Month no."/>
  </tableColumns>
  <tableStyleInfo name="TableStyleMedium1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8F2915A2-2AF5-4032-A8F2-858C762A83C5}" name="Years" displayName="Years" ref="N4:N7" totalsRowShown="0">
  <autoFilter ref="N4:N7" xr:uid="{8F2915A2-2AF5-4032-A8F2-858C762A83C5}"/>
  <tableColumns count="1">
    <tableColumn id="1" xr3:uid="{C0033C2B-F5EC-405F-A2F9-E747BB53164B}" name="End Year"/>
  </tableColumns>
  <tableStyleInfo name="TableStyleMedium1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6A966A2E-2D2D-4C73-BDA9-B6BA0AFB1FB8}" name="TableNames" displayName="TableNames" ref="C25:D30" totalsRowShown="0" headerRowDxfId="77" dataDxfId="76">
  <autoFilter ref="C25:D30" xr:uid="{6A966A2E-2D2D-4C73-BDA9-B6BA0AFB1FB8}"/>
  <tableColumns count="2">
    <tableColumn id="5" xr3:uid="{7948D314-8EF8-41D0-9B61-037B88D6A4C6}" name="Table name (with no.)" dataDxfId="75">
      <calculatedColumnFormula>"Institutions"&amp;MAX(GrantTypes[No.])+1</calculatedColumnFormula>
    </tableColumn>
    <tableColumn id="4" xr3:uid="{D165954D-EA9F-437E-A60C-412848DF63EC}" name="Description"/>
  </tableColumns>
  <tableStyleInfo name="TableStyleMedium7"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87BA17FC-3C82-48B7-B53E-0FDD9A3B355E}" name="StartYear" displayName="StartYear" ref="L4:L6" totalsRowShown="0">
  <autoFilter ref="L4:L6" xr:uid="{87BA17FC-3C82-48B7-B53E-0FDD9A3B355E}"/>
  <tableColumns count="1">
    <tableColumn id="1" xr3:uid="{B11959D5-8CAF-4D24-9B28-7E29A7CF9023}" name="Start Year"/>
  </tableColumns>
  <tableStyleInfo name="TableStyleMedium11" showFirstColumn="0" showLastColumn="0" showRowStripes="1" showColumnStripes="0"/>
</table>
</file>

<file path=xl/theme/theme1.xml><?xml version="1.0" encoding="utf-8"?>
<a:theme xmlns:a="http://schemas.openxmlformats.org/drawingml/2006/main" name="Office 2013 – 2022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4.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E4EBE-4C24-4CCF-AA9D-DF30C7D68227}">
  <sheetPr codeName="Sheet3">
    <tabColor rgb="FF2B5348"/>
  </sheetPr>
  <dimension ref="A1:K49"/>
  <sheetViews>
    <sheetView showGridLines="0" tabSelected="1" zoomScaleNormal="100" workbookViewId="0">
      <selection activeCell="C22" sqref="C22"/>
    </sheetView>
  </sheetViews>
  <sheetFormatPr defaultColWidth="0" defaultRowHeight="15" zeroHeight="1" x14ac:dyDescent="0.25"/>
  <cols>
    <col min="1" max="1" width="3.7109375" style="81" customWidth="1"/>
    <col min="2" max="2" width="2" style="21" customWidth="1"/>
    <col min="3" max="3" width="38.7109375" style="21" customWidth="1"/>
    <col min="4" max="4" width="39.42578125" style="21" customWidth="1"/>
    <col min="5" max="5" width="74.85546875" style="21" customWidth="1"/>
    <col min="6" max="6" width="20.7109375" style="21" hidden="1" customWidth="1"/>
    <col min="7" max="7" width="11.7109375" style="21" hidden="1" customWidth="1"/>
    <col min="8" max="11" width="9.140625" style="21" hidden="1" customWidth="1"/>
    <col min="12" max="16384" width="11.7109375" style="21" hidden="1"/>
  </cols>
  <sheetData>
    <row r="1" spans="1:9" ht="49.5" customHeight="1" x14ac:dyDescent="0.25">
      <c r="A1" s="125"/>
      <c r="B1" s="82"/>
      <c r="C1" s="81"/>
      <c r="D1" s="81"/>
      <c r="E1" s="219" t="s">
        <v>167</v>
      </c>
      <c r="F1" s="22"/>
      <c r="G1" s="23"/>
      <c r="H1" s="22"/>
      <c r="I1" s="24"/>
    </row>
    <row r="2" spans="1:9" ht="20.100000000000001" customHeight="1" x14ac:dyDescent="0.25">
      <c r="B2" s="40"/>
      <c r="C2" s="47" t="s">
        <v>48</v>
      </c>
      <c r="D2" s="47"/>
      <c r="E2" s="40"/>
    </row>
    <row r="3" spans="1:9" s="43" customFormat="1" ht="8.1" customHeight="1" x14ac:dyDescent="0.25">
      <c r="A3" s="41"/>
      <c r="B3" s="42"/>
      <c r="C3" s="42"/>
      <c r="D3" s="42"/>
      <c r="E3" s="42"/>
    </row>
    <row r="4" spans="1:9" s="43" customFormat="1" ht="30.6" customHeight="1" x14ac:dyDescent="0.25">
      <c r="A4" s="41"/>
      <c r="B4" s="42"/>
      <c r="C4" s="237" t="s">
        <v>49</v>
      </c>
      <c r="D4" s="237"/>
      <c r="E4" s="237"/>
    </row>
    <row r="5" spans="1:9" s="43" customFormat="1" ht="8.1" customHeight="1" x14ac:dyDescent="0.25">
      <c r="A5" s="41"/>
      <c r="B5" s="42"/>
      <c r="C5" s="42"/>
      <c r="D5" s="42"/>
      <c r="E5" s="42"/>
    </row>
    <row r="6" spans="1:9" s="43" customFormat="1" ht="15.75" x14ac:dyDescent="0.25">
      <c r="A6" s="41"/>
      <c r="B6" s="42"/>
      <c r="C6" s="46" t="s">
        <v>47</v>
      </c>
      <c r="D6" s="46"/>
      <c r="E6" s="42"/>
    </row>
    <row r="7" spans="1:9" s="43" customFormat="1" ht="8.1" customHeight="1" x14ac:dyDescent="0.25">
      <c r="A7" s="41"/>
      <c r="B7" s="42"/>
      <c r="C7" s="46"/>
      <c r="D7" s="46"/>
      <c r="E7" s="42"/>
    </row>
    <row r="8" spans="1:9" ht="14.25" customHeight="1" x14ac:dyDescent="0.25">
      <c r="B8" s="81"/>
      <c r="C8" s="81"/>
      <c r="D8" s="81"/>
      <c r="E8" s="81"/>
    </row>
    <row r="9" spans="1:9" ht="20.100000000000001" customHeight="1" x14ac:dyDescent="0.25">
      <c r="B9" s="40"/>
      <c r="C9" s="47" t="s">
        <v>50</v>
      </c>
      <c r="D9" s="47"/>
      <c r="E9" s="40"/>
    </row>
    <row r="10" spans="1:9" s="43" customFormat="1" ht="8.1" customHeight="1" x14ac:dyDescent="0.25">
      <c r="A10" s="41"/>
      <c r="B10" s="42"/>
      <c r="C10" s="42"/>
      <c r="D10" s="42"/>
      <c r="E10" s="42"/>
    </row>
    <row r="11" spans="1:9" s="43" customFormat="1" ht="15" customHeight="1" x14ac:dyDescent="0.25">
      <c r="A11" s="41"/>
      <c r="B11" s="42"/>
      <c r="C11" s="237" t="s">
        <v>108</v>
      </c>
      <c r="D11" s="237"/>
      <c r="E11" s="237"/>
    </row>
    <row r="12" spans="1:9" s="43" customFormat="1" ht="8.1" customHeight="1" x14ac:dyDescent="0.25">
      <c r="A12" s="41"/>
      <c r="B12" s="42"/>
      <c r="C12" s="42"/>
      <c r="D12" s="42"/>
      <c r="E12" s="42"/>
    </row>
    <row r="13" spans="1:9" s="49" customFormat="1" ht="15" customHeight="1" x14ac:dyDescent="0.25">
      <c r="A13" s="48"/>
      <c r="B13" s="46"/>
      <c r="C13" s="163" t="s">
        <v>53</v>
      </c>
      <c r="D13" s="50"/>
      <c r="E13" s="46"/>
    </row>
    <row r="14" spans="1:9" s="43" customFormat="1" ht="8.1" customHeight="1" x14ac:dyDescent="0.25">
      <c r="A14" s="41"/>
      <c r="B14" s="42"/>
      <c r="C14" s="42"/>
      <c r="D14" s="42"/>
      <c r="E14" s="42"/>
    </row>
    <row r="15" spans="1:9" s="49" customFormat="1" ht="15" customHeight="1" x14ac:dyDescent="0.25">
      <c r="A15" s="48"/>
      <c r="B15" s="46"/>
      <c r="C15" s="163" t="s">
        <v>54</v>
      </c>
      <c r="D15" s="50"/>
      <c r="E15" s="46"/>
    </row>
    <row r="16" spans="1:9" s="43" customFormat="1" ht="8.1" customHeight="1" x14ac:dyDescent="0.25">
      <c r="A16" s="41"/>
      <c r="B16" s="42"/>
      <c r="C16" s="42"/>
      <c r="D16" s="42"/>
      <c r="E16" s="42"/>
    </row>
    <row r="17" spans="1:5" s="49" customFormat="1" ht="15" customHeight="1" x14ac:dyDescent="0.3">
      <c r="A17" s="48"/>
      <c r="B17" s="46"/>
      <c r="C17" s="220" t="s">
        <v>171</v>
      </c>
      <c r="D17" s="221"/>
      <c r="E17" s="222"/>
    </row>
    <row r="18" spans="1:5" s="49" customFormat="1" ht="15.75" x14ac:dyDescent="0.25">
      <c r="A18" s="48"/>
      <c r="B18" s="46"/>
      <c r="C18" s="46"/>
      <c r="D18" s="46"/>
      <c r="E18" s="46"/>
    </row>
    <row r="19" spans="1:5" s="43" customFormat="1" ht="8.1" customHeight="1" x14ac:dyDescent="0.25">
      <c r="A19" s="41"/>
      <c r="B19" s="42"/>
      <c r="C19" s="42"/>
      <c r="D19" s="42"/>
      <c r="E19" s="42"/>
    </row>
    <row r="20" spans="1:5" s="43" customFormat="1" ht="15.75" x14ac:dyDescent="0.25">
      <c r="A20" s="41"/>
      <c r="B20" s="42"/>
      <c r="C20" s="42" t="s">
        <v>55</v>
      </c>
      <c r="D20" s="42"/>
      <c r="E20" s="42"/>
    </row>
    <row r="21" spans="1:5" s="43" customFormat="1" ht="8.1" customHeight="1" x14ac:dyDescent="0.25">
      <c r="A21" s="41"/>
      <c r="B21" s="42"/>
      <c r="C21" s="42"/>
      <c r="D21" s="42"/>
      <c r="E21" s="42"/>
    </row>
    <row r="22" spans="1:5" s="43" customFormat="1" ht="15.75" x14ac:dyDescent="0.25">
      <c r="A22" s="41"/>
      <c r="B22" s="42"/>
      <c r="C22" s="51" t="s">
        <v>41</v>
      </c>
      <c r="D22" s="42"/>
      <c r="E22" s="42"/>
    </row>
    <row r="23" spans="1:5" s="43" customFormat="1" ht="15.75" x14ac:dyDescent="0.25">
      <c r="A23" s="41"/>
      <c r="B23" s="42"/>
      <c r="C23" s="42"/>
      <c r="D23" s="42"/>
      <c r="E23" s="42"/>
    </row>
    <row r="24" spans="1:5" s="43" customFormat="1" ht="15.75" x14ac:dyDescent="0.25">
      <c r="A24" s="41"/>
      <c r="B24" s="42"/>
      <c r="C24" s="42" t="s">
        <v>56</v>
      </c>
      <c r="D24" s="42"/>
      <c r="E24" s="42"/>
    </row>
    <row r="25" spans="1:5" s="43" customFormat="1" ht="8.1" customHeight="1" x14ac:dyDescent="0.25">
      <c r="A25" s="41"/>
      <c r="B25" s="42"/>
      <c r="C25" s="42"/>
      <c r="D25" s="42"/>
      <c r="E25" s="42"/>
    </row>
    <row r="26" spans="1:5" s="43" customFormat="1" ht="15.75" x14ac:dyDescent="0.25">
      <c r="A26" s="41"/>
      <c r="B26" s="42"/>
      <c r="C26" s="238" t="str">
        <f>HYPERLINK("#'"&amp;C22&amp;"'!A1",IF($C$22="Select grant type","No grant type selected","Click here for budget template for "&amp;C22))</f>
        <v>No grant type selected</v>
      </c>
      <c r="D26" s="239"/>
      <c r="E26" s="42"/>
    </row>
    <row r="27" spans="1:5" s="43" customFormat="1" ht="15.75" x14ac:dyDescent="0.25">
      <c r="A27" s="41"/>
      <c r="B27" s="42"/>
      <c r="C27" s="42"/>
      <c r="D27" s="42"/>
      <c r="E27" s="42"/>
    </row>
    <row r="28" spans="1:5" s="43" customFormat="1" ht="15.75" x14ac:dyDescent="0.25">
      <c r="A28" s="41"/>
      <c r="B28" s="41"/>
      <c r="C28" s="41"/>
      <c r="D28" s="41"/>
      <c r="E28" s="41"/>
    </row>
    <row r="29" spans="1:5" ht="20.100000000000001" customHeight="1" x14ac:dyDescent="0.25">
      <c r="B29" s="40"/>
      <c r="C29" s="47" t="s">
        <v>52</v>
      </c>
      <c r="D29" s="47"/>
      <c r="E29" s="40"/>
    </row>
    <row r="30" spans="1:5" s="43" customFormat="1" ht="8.1" customHeight="1" x14ac:dyDescent="0.25">
      <c r="A30" s="41"/>
      <c r="B30" s="42"/>
      <c r="C30" s="42"/>
      <c r="D30" s="42"/>
      <c r="E30" s="42"/>
    </row>
    <row r="31" spans="1:5" s="43" customFormat="1" ht="15.75" x14ac:dyDescent="0.25">
      <c r="A31" s="41"/>
      <c r="B31" s="42"/>
      <c r="C31" s="42" t="s">
        <v>57</v>
      </c>
      <c r="D31" s="42"/>
      <c r="E31" s="42"/>
    </row>
    <row r="32" spans="1:5" s="43" customFormat="1" ht="8.1" customHeight="1" x14ac:dyDescent="0.25">
      <c r="A32" s="41"/>
      <c r="B32" s="42"/>
      <c r="C32" s="42"/>
      <c r="D32" s="42"/>
      <c r="E32" s="42"/>
    </row>
    <row r="33" spans="1:5" ht="15.75" x14ac:dyDescent="0.25">
      <c r="B33" s="44"/>
      <c r="C33" s="241" t="s">
        <v>58</v>
      </c>
      <c r="D33" s="242"/>
      <c r="E33" s="44"/>
    </row>
    <row r="34" spans="1:5" s="43" customFormat="1" ht="8.1" customHeight="1" x14ac:dyDescent="0.25">
      <c r="A34" s="41"/>
      <c r="B34" s="42"/>
      <c r="C34" s="42"/>
      <c r="D34" s="42"/>
      <c r="E34" s="42"/>
    </row>
    <row r="35" spans="1:5" s="43" customFormat="1" ht="159" customHeight="1" x14ac:dyDescent="0.25">
      <c r="A35" s="41"/>
      <c r="B35" s="42"/>
      <c r="C35" s="240" t="str">
        <f>VLOOKUP(C33,UserGuides[],2,0)</f>
        <v>Use the above drop-down menu to access various guides.</v>
      </c>
      <c r="D35" s="240"/>
      <c r="E35" s="240"/>
    </row>
    <row r="36" spans="1:5" x14ac:dyDescent="0.25">
      <c r="B36" s="44"/>
      <c r="C36" s="45"/>
      <c r="D36" s="45"/>
      <c r="E36" s="44"/>
    </row>
    <row r="49" spans="10:10" hidden="1" x14ac:dyDescent="0.25">
      <c r="J49" s="21" t="e">
        <f>I49*#REF!</f>
        <v>#REF!</v>
      </c>
    </row>
  </sheetData>
  <sheetProtection algorithmName="SHA-512" hashValue="39DF4XfmeOym5YZsWjW5YnwOuWivOBPp9CPBroDvPw8Dsmxi4I1ZcUVLKEajdo7PnIcncHzDDw9YbxOt1cBFlw==" saltValue="bW17+qhuZYfY6TDlSQg2ww==" spinCount="100000" sheet="1" objects="1" scenarios="1"/>
  <dataConsolidate link="1"/>
  <mergeCells count="5">
    <mergeCell ref="C4:E4"/>
    <mergeCell ref="C11:E11"/>
    <mergeCell ref="C26:D26"/>
    <mergeCell ref="C35:E35"/>
    <mergeCell ref="C33:D33"/>
  </mergeCells>
  <dataValidations count="2">
    <dataValidation type="list" allowBlank="1" showInputMessage="1" showErrorMessage="1" sqref="C22" xr:uid="{E088C307-735B-4486-8BAA-8E5382D3409F}">
      <formula1>INDIRECT("GrantTypes[Grant type]")</formula1>
    </dataValidation>
    <dataValidation type="list" allowBlank="1" showInputMessage="1" showErrorMessage="1" sqref="C33" xr:uid="{9F888840-2EB9-4234-B390-F09B118949AA}">
      <formula1>INDIRECT("UserGuides[Subject]")</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3CF447-8C7E-49C7-8E06-C0E3FB1ECE23}">
  <sheetPr codeName="Sheet1">
    <tabColor theme="9" tint="0.79998168889431442"/>
    <pageSetUpPr fitToPage="1"/>
  </sheetPr>
  <dimension ref="A1:W98"/>
  <sheetViews>
    <sheetView showGridLines="0" topLeftCell="E1" zoomScaleNormal="100" workbookViewId="0">
      <selection activeCell="H1" sqref="H1"/>
    </sheetView>
  </sheetViews>
  <sheetFormatPr defaultColWidth="0" defaultRowHeight="15" customHeight="1" x14ac:dyDescent="0.25"/>
  <cols>
    <col min="1" max="1" width="2.7109375" style="226" customWidth="1"/>
    <col min="2" max="2" width="1.7109375" style="98" customWidth="1"/>
    <col min="3" max="3" width="38.7109375" style="92" customWidth="1"/>
    <col min="4" max="4" width="2.7109375" style="91" customWidth="1"/>
    <col min="5" max="6" width="23.7109375" style="92" customWidth="1"/>
    <col min="7" max="7" width="25.7109375" style="92" customWidth="1"/>
    <col min="8" max="9" width="13.7109375" style="20" customWidth="1"/>
    <col min="10" max="23" width="13.7109375" style="99" customWidth="1"/>
    <col min="24" max="16384" width="11.7109375" hidden="1"/>
  </cols>
  <sheetData>
    <row r="1" spans="1:23" ht="49.5" customHeight="1" x14ac:dyDescent="0.25">
      <c r="A1" s="224" t="s">
        <v>59</v>
      </c>
      <c r="B1" s="82"/>
      <c r="C1" s="81"/>
      <c r="D1" s="81"/>
      <c r="E1" s="81"/>
      <c r="F1" s="81"/>
      <c r="G1" s="81"/>
      <c r="H1" s="169" t="str">
        <f>HYPERLINK("#'Start page'!$A$1","Go to start page")</f>
        <v>Go to start page</v>
      </c>
      <c r="I1" s="170"/>
      <c r="J1" s="101" t="e">
        <f ca="1">HYPERLINK("#'"&amp;$E$8&amp;"'!$A$1","Go to budget")</f>
        <v>#REF!</v>
      </c>
      <c r="K1" s="100"/>
      <c r="L1" s="81"/>
      <c r="M1" s="81"/>
      <c r="N1" s="81"/>
      <c r="O1" s="81"/>
      <c r="P1" s="81"/>
      <c r="Q1" s="81"/>
      <c r="R1" s="81"/>
      <c r="S1" s="81"/>
      <c r="T1" s="81"/>
      <c r="U1" s="81"/>
      <c r="V1" s="81"/>
      <c r="W1" s="81"/>
    </row>
    <row r="2" spans="1:23" ht="15" customHeight="1" x14ac:dyDescent="0.25">
      <c r="A2" s="224">
        <v>0</v>
      </c>
      <c r="B2" s="82"/>
      <c r="C2" s="81"/>
      <c r="D2" s="81"/>
      <c r="E2" s="81"/>
      <c r="F2" s="81"/>
      <c r="G2" s="81"/>
      <c r="H2" s="169"/>
      <c r="I2" s="170"/>
      <c r="J2" s="101"/>
      <c r="K2" s="100"/>
      <c r="L2" s="81"/>
      <c r="M2" s="81"/>
      <c r="N2" s="81"/>
      <c r="O2" s="81"/>
      <c r="P2" s="81"/>
      <c r="Q2" s="81"/>
      <c r="R2" s="81"/>
      <c r="S2" s="81"/>
      <c r="T2" s="81"/>
      <c r="U2" s="81"/>
      <c r="V2" s="81"/>
      <c r="W2" s="81"/>
    </row>
    <row r="3" spans="1:23" ht="15" customHeight="1" x14ac:dyDescent="0.25">
      <c r="A3" s="224">
        <v>0</v>
      </c>
      <c r="B3" s="243" t="s">
        <v>170</v>
      </c>
      <c r="C3" s="243"/>
      <c r="D3" s="243"/>
      <c r="E3" s="243"/>
      <c r="F3" s="243"/>
      <c r="G3" s="243"/>
      <c r="H3" s="169"/>
      <c r="I3" s="170"/>
      <c r="J3" s="101"/>
      <c r="K3" s="100"/>
      <c r="L3" s="81"/>
      <c r="M3" s="81"/>
      <c r="N3" s="81"/>
      <c r="O3" s="81"/>
      <c r="P3" s="81"/>
      <c r="Q3" s="81"/>
      <c r="R3" s="81"/>
      <c r="S3" s="81"/>
      <c r="T3" s="81"/>
      <c r="U3" s="81"/>
      <c r="V3" s="81"/>
      <c r="W3" s="81"/>
    </row>
    <row r="4" spans="1:23" ht="15" customHeight="1" x14ac:dyDescent="0.25">
      <c r="A4" s="224">
        <v>0</v>
      </c>
      <c r="B4" s="243"/>
      <c r="C4" s="243"/>
      <c r="D4" s="243"/>
      <c r="E4" s="243"/>
      <c r="F4" s="243"/>
      <c r="G4" s="243"/>
      <c r="H4" s="169"/>
      <c r="I4" s="170"/>
      <c r="J4" s="101"/>
      <c r="K4" s="100"/>
      <c r="L4" s="81"/>
      <c r="M4" s="81"/>
      <c r="N4" s="81"/>
      <c r="O4" s="81"/>
      <c r="P4" s="81"/>
      <c r="Q4" s="81"/>
      <c r="R4" s="81"/>
      <c r="S4" s="81"/>
      <c r="T4" s="81"/>
      <c r="U4" s="81"/>
      <c r="V4" s="81"/>
      <c r="W4" s="81"/>
    </row>
    <row r="5" spans="1:23" ht="15" customHeight="1" x14ac:dyDescent="0.25">
      <c r="A5" s="224">
        <v>0</v>
      </c>
      <c r="B5" s="209"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C5" s="81"/>
      <c r="D5" s="81"/>
      <c r="E5" s="81"/>
      <c r="F5" s="81"/>
      <c r="G5" s="81"/>
      <c r="H5" s="169"/>
      <c r="I5" s="170"/>
      <c r="J5" s="101"/>
      <c r="K5" s="100"/>
      <c r="L5" s="81"/>
      <c r="M5" s="81"/>
      <c r="N5" s="81"/>
      <c r="O5" s="81"/>
      <c r="P5" s="81"/>
      <c r="Q5" s="81"/>
      <c r="R5" s="81"/>
      <c r="S5" s="81"/>
      <c r="T5" s="81"/>
      <c r="U5" s="81"/>
      <c r="V5" s="81"/>
      <c r="W5" s="81"/>
    </row>
    <row r="6" spans="1:23" s="177" customFormat="1" ht="15" customHeight="1" x14ac:dyDescent="0.25">
      <c r="A6" s="225">
        <v>0</v>
      </c>
      <c r="B6" s="52" t="s">
        <v>45</v>
      </c>
      <c r="C6" s="84" t="s">
        <v>37</v>
      </c>
      <c r="D6" s="52" t="s">
        <v>45</v>
      </c>
      <c r="E6" s="52" t="s">
        <v>45</v>
      </c>
      <c r="F6" s="52" t="s">
        <v>45</v>
      </c>
      <c r="G6" s="52" t="s">
        <v>45</v>
      </c>
      <c r="H6" s="52" t="s">
        <v>45</v>
      </c>
      <c r="I6" s="52" t="s">
        <v>45</v>
      </c>
      <c r="J6" s="52" t="s">
        <v>45</v>
      </c>
      <c r="K6" s="52" t="s">
        <v>45</v>
      </c>
      <c r="L6" s="52" t="str">
        <f>IF(L29&lt;&gt;"0 months",".","")</f>
        <v/>
      </c>
      <c r="M6" s="52" t="str">
        <f>L6</f>
        <v/>
      </c>
      <c r="N6" s="52" t="str">
        <f>IF(N29&lt;&gt;"0 months",".","")</f>
        <v/>
      </c>
      <c r="O6" s="52" t="str">
        <f>N6</f>
        <v/>
      </c>
      <c r="P6" s="52" t="str">
        <f>IF(P29&lt;&gt;"0 months",".","")</f>
        <v/>
      </c>
      <c r="Q6" s="52" t="str">
        <f>P6</f>
        <v/>
      </c>
      <c r="R6" s="52" t="str">
        <f>IF(R29&lt;&gt;"0 months",".","")</f>
        <v/>
      </c>
      <c r="S6" s="52" t="str">
        <f>R6</f>
        <v/>
      </c>
      <c r="T6" s="52" t="str">
        <f>IF(T29&lt;&gt;"0 months",".","")</f>
        <v/>
      </c>
      <c r="U6" s="52" t="str">
        <f>T6</f>
        <v/>
      </c>
      <c r="V6" s="52" t="str">
        <f>IF(V29&lt;&gt;"0 months",".","")</f>
        <v/>
      </c>
      <c r="W6" s="52" t="str">
        <f>V6</f>
        <v/>
      </c>
    </row>
    <row r="7" spans="1:23" ht="15" customHeight="1" x14ac:dyDescent="0.25">
      <c r="A7" s="225">
        <v>0</v>
      </c>
      <c r="B7" s="200"/>
      <c r="C7" s="9"/>
      <c r="D7" s="61"/>
      <c r="E7" s="9"/>
      <c r="F7" s="9"/>
      <c r="G7" s="9"/>
      <c r="H7" s="9"/>
      <c r="I7" s="9"/>
      <c r="J7" s="9"/>
      <c r="K7" s="9"/>
      <c r="L7" s="9"/>
      <c r="M7" s="9"/>
      <c r="N7" s="9"/>
      <c r="O7" s="9"/>
      <c r="P7" s="9"/>
      <c r="Q7" s="9"/>
      <c r="R7" s="9"/>
      <c r="S7" s="9"/>
      <c r="T7" s="9"/>
      <c r="U7" s="9"/>
      <c r="V7" s="9"/>
      <c r="W7" s="9"/>
    </row>
    <row r="8" spans="1:23" ht="15" customHeight="1" x14ac:dyDescent="0.25">
      <c r="A8" s="225">
        <v>0</v>
      </c>
      <c r="B8" s="9"/>
      <c r="C8" s="126" t="s">
        <v>88</v>
      </c>
      <c r="D8" s="61"/>
      <c r="E8" s="251" t="e" cm="1">
        <f t="array" aca="1" ref="E8" ca="1">INDIRECT("'" &amp; 'Start page'!$C$22 &amp; "'!$F$4")</f>
        <v>#REF!</v>
      </c>
      <c r="F8" s="252"/>
      <c r="G8" s="9"/>
      <c r="H8" s="9"/>
      <c r="I8" s="9"/>
      <c r="J8" s="9"/>
      <c r="K8" s="9"/>
      <c r="L8" s="9"/>
      <c r="M8" s="9"/>
      <c r="N8" s="9"/>
      <c r="O8" s="9"/>
      <c r="P8" s="9"/>
      <c r="Q8" s="9"/>
      <c r="R8" s="9"/>
      <c r="S8" s="9"/>
      <c r="T8" s="9"/>
      <c r="U8" s="9"/>
      <c r="V8" s="9"/>
      <c r="W8" s="9"/>
    </row>
    <row r="9" spans="1:23" ht="15" customHeight="1" x14ac:dyDescent="0.25">
      <c r="A9" s="225">
        <v>0</v>
      </c>
      <c r="B9" s="197"/>
      <c r="C9" s="9"/>
      <c r="D9" s="61"/>
      <c r="E9" s="9"/>
      <c r="F9" s="9"/>
      <c r="G9" s="9"/>
      <c r="H9" s="9"/>
      <c r="I9" s="9"/>
      <c r="J9" s="9"/>
      <c r="K9" s="9"/>
      <c r="L9" s="9"/>
      <c r="M9" s="9"/>
      <c r="N9" s="9"/>
      <c r="O9" s="9"/>
      <c r="P9" s="9"/>
      <c r="Q9" s="9"/>
      <c r="R9" s="9"/>
      <c r="S9" s="9"/>
      <c r="T9" s="9"/>
      <c r="U9" s="9"/>
      <c r="V9" s="9"/>
      <c r="W9" s="9"/>
    </row>
    <row r="10" spans="1:23" ht="15" customHeight="1" x14ac:dyDescent="0.25">
      <c r="A10" s="225">
        <v>0</v>
      </c>
      <c r="B10" s="55"/>
      <c r="C10" s="164"/>
      <c r="D10" s="62"/>
      <c r="E10" s="56"/>
      <c r="F10" s="56"/>
      <c r="G10" s="56"/>
      <c r="H10" s="57"/>
      <c r="I10" s="57"/>
      <c r="J10" s="57"/>
      <c r="K10" s="57"/>
      <c r="L10" s="57"/>
      <c r="M10" s="57"/>
      <c r="N10" s="57"/>
      <c r="O10" s="57"/>
      <c r="P10" s="57"/>
      <c r="Q10" s="57"/>
      <c r="R10" s="57"/>
      <c r="S10" s="57"/>
      <c r="T10" s="57"/>
      <c r="U10" s="57"/>
      <c r="V10" s="57"/>
      <c r="W10" s="57"/>
    </row>
    <row r="11" spans="1:23" ht="15" customHeight="1" x14ac:dyDescent="0.25">
      <c r="A11" s="225">
        <v>0</v>
      </c>
      <c r="B11" s="52"/>
      <c r="C11" s="84" t="s">
        <v>39</v>
      </c>
      <c r="D11" s="63"/>
      <c r="E11" s="52"/>
      <c r="F11" s="52"/>
      <c r="G11" s="52"/>
      <c r="H11" s="52"/>
      <c r="I11" s="52"/>
      <c r="J11" s="52"/>
      <c r="K11" s="52"/>
      <c r="L11" s="52"/>
      <c r="M11" s="52"/>
      <c r="N11" s="52"/>
      <c r="O11" s="52"/>
      <c r="P11" s="52"/>
      <c r="Q11" s="52"/>
      <c r="R11" s="52"/>
      <c r="S11" s="52"/>
      <c r="T11" s="52"/>
      <c r="U11" s="52"/>
      <c r="V11" s="52"/>
      <c r="W11" s="52"/>
    </row>
    <row r="12" spans="1:23" ht="15" customHeight="1" x14ac:dyDescent="0.25">
      <c r="A12" s="225">
        <v>0</v>
      </c>
      <c r="B12" s="9"/>
      <c r="C12" s="9"/>
      <c r="D12" s="61"/>
      <c r="E12" s="9"/>
      <c r="F12" s="9"/>
      <c r="G12" s="9"/>
      <c r="H12" s="9"/>
      <c r="I12" s="9"/>
      <c r="J12" s="9"/>
      <c r="K12" s="9"/>
      <c r="L12" s="9"/>
      <c r="M12" s="9"/>
      <c r="N12" s="9"/>
      <c r="O12" s="9"/>
      <c r="P12" s="9"/>
      <c r="Q12" s="9"/>
      <c r="R12" s="9"/>
      <c r="S12" s="9"/>
      <c r="T12" s="9"/>
      <c r="U12" s="9"/>
      <c r="V12" s="9"/>
      <c r="W12" s="9"/>
    </row>
    <row r="13" spans="1:23" x14ac:dyDescent="0.25">
      <c r="A13" s="225">
        <v>0</v>
      </c>
      <c r="B13" s="9"/>
      <c r="C13" s="126" t="e" cm="1">
        <f t="array" aca="1" ref="C13" ca="1">INDIRECT("'" &amp; 'Start page'!$C$22 &amp; "'!$D$11")</f>
        <v>#REF!</v>
      </c>
      <c r="D13" s="64"/>
      <c r="E13" s="246" t="e" cm="1">
        <f t="array" aca="1" ref="E13" ca="1">IF(INDIRECT("'"&amp;'Start page'!$C$22&amp;"'!$F$11")="","Missing information",INDIRECT("'"&amp;'Start page'!$C$22&amp;"'!$F$11"))</f>
        <v>#REF!</v>
      </c>
      <c r="F13" s="247"/>
      <c r="G13" s="9"/>
      <c r="H13" s="9"/>
      <c r="I13" s="9"/>
      <c r="J13" s="9"/>
      <c r="K13" s="9"/>
      <c r="L13" s="9"/>
      <c r="M13" s="9"/>
      <c r="N13" s="9"/>
      <c r="O13" s="9"/>
      <c r="P13" s="9"/>
      <c r="Q13" s="9"/>
      <c r="R13" s="9"/>
      <c r="S13" s="9"/>
      <c r="T13" s="9"/>
      <c r="U13" s="9"/>
      <c r="V13" s="9"/>
      <c r="W13" s="9"/>
    </row>
    <row r="14" spans="1:23" ht="15" customHeight="1" x14ac:dyDescent="0.25">
      <c r="A14" s="225">
        <v>0</v>
      </c>
      <c r="B14" s="9"/>
      <c r="C14" s="126" t="e" cm="1">
        <f t="array" aca="1" ref="C14" ca="1">INDIRECT("'" &amp; 'Start page'!$C$22 &amp; "'!$D$12")</f>
        <v>#REF!</v>
      </c>
      <c r="D14" s="64"/>
      <c r="E14" s="246" t="e" cm="1">
        <f t="array" aca="1" ref="E14" ca="1">IF(INDIRECT("'"&amp;'Start page'!$C$22&amp;"'!$F$12")="","",INDIRECT("'"&amp;'Start page'!$C$22&amp;"'!$F$12"))</f>
        <v>#REF!</v>
      </c>
      <c r="F14" s="247"/>
      <c r="G14" s="9"/>
      <c r="H14" s="9"/>
      <c r="I14" s="9"/>
      <c r="J14" s="9"/>
      <c r="K14" s="9"/>
      <c r="L14" s="9"/>
      <c r="M14" s="9"/>
      <c r="N14" s="9"/>
      <c r="O14" s="9"/>
      <c r="P14" s="9"/>
      <c r="Q14" s="9"/>
      <c r="R14" s="9"/>
      <c r="S14" s="9"/>
      <c r="T14" s="9"/>
      <c r="U14" s="9"/>
      <c r="V14" s="9"/>
      <c r="W14" s="9"/>
    </row>
    <row r="15" spans="1:23" ht="15" customHeight="1" x14ac:dyDescent="0.25">
      <c r="A15" s="225">
        <v>0</v>
      </c>
      <c r="B15" s="9"/>
      <c r="C15" s="126" t="e" cm="1">
        <f t="array" aca="1" ref="C15" ca="1">INDIRECT("'" &amp; 'Start page'!$C$22 &amp; "'!$D$13")</f>
        <v>#REF!</v>
      </c>
      <c r="D15" s="64"/>
      <c r="E15" s="246" t="e" cm="1">
        <f t="array" aca="1" ref="E15" ca="1">IF(INDIRECT("'"&amp;'Start page'!$C$22&amp;"'!$F$12")="","",INDIRECT("'"&amp;'Start page'!$C$22&amp;"'!$F$13"))</f>
        <v>#REF!</v>
      </c>
      <c r="F15" s="247"/>
      <c r="G15" s="168"/>
      <c r="H15" s="9"/>
      <c r="I15" s="9"/>
      <c r="J15" s="9"/>
      <c r="K15" s="9"/>
      <c r="L15" s="9"/>
      <c r="M15" s="9"/>
      <c r="N15" s="9"/>
      <c r="O15" s="9"/>
      <c r="P15" s="9"/>
      <c r="Q15" s="9"/>
      <c r="R15" s="9"/>
      <c r="S15" s="9"/>
      <c r="T15" s="9"/>
      <c r="U15" s="9"/>
      <c r="V15" s="9"/>
      <c r="W15" s="9"/>
    </row>
    <row r="16" spans="1:23" ht="15" customHeight="1" x14ac:dyDescent="0.25">
      <c r="A16" s="225">
        <v>0</v>
      </c>
      <c r="B16" s="9"/>
      <c r="C16" s="126"/>
      <c r="D16" s="64"/>
      <c r="E16" s="99"/>
      <c r="F16" s="9"/>
      <c r="G16" s="168"/>
      <c r="H16" s="9"/>
      <c r="I16" s="9"/>
      <c r="J16" s="9"/>
      <c r="K16" s="9"/>
      <c r="L16" s="9"/>
      <c r="M16" s="9"/>
      <c r="N16" s="9"/>
      <c r="O16" s="9"/>
      <c r="P16" s="9"/>
      <c r="Q16" s="9"/>
      <c r="R16" s="9"/>
      <c r="S16" s="9"/>
      <c r="T16" s="9"/>
      <c r="U16" s="9"/>
      <c r="V16" s="9"/>
      <c r="W16" s="9"/>
    </row>
    <row r="17" spans="1:23" ht="15" customHeight="1" x14ac:dyDescent="0.25">
      <c r="A17" s="225">
        <v>0</v>
      </c>
      <c r="B17" s="9"/>
      <c r="C17" s="126" t="e" cm="1">
        <f t="array" aca="1" ref="C17" ca="1">INDIRECT("'" &amp; 'Start page'!$C$22 &amp; "'!$D$15")</f>
        <v>#REF!</v>
      </c>
      <c r="D17" s="64"/>
      <c r="E17" s="253" t="e" cm="1">
        <f t="array" aca="1" ref="E17" ca="1">IF(INDIRECT("'" &amp; 'Start page'!$C$22 &amp; "'!$F$15")="Other Danish research institution",
       INDIRECT("'" &amp; 'Start page'!$C$22 &amp; "'!$H$15"),
       INDIRECT("'" &amp; 'Start page'!$C$22 &amp; "'!$F$15"))</f>
        <v>#REF!</v>
      </c>
      <c r="F17" s="247"/>
      <c r="G17" s="167"/>
      <c r="H17" s="126"/>
      <c r="I17" s="254"/>
      <c r="J17" s="254"/>
      <c r="K17" s="254"/>
      <c r="L17" s="9"/>
      <c r="M17" s="9"/>
      <c r="N17" s="9"/>
      <c r="O17" s="9"/>
      <c r="P17" s="9"/>
      <c r="Q17" s="9"/>
      <c r="R17" s="9"/>
      <c r="S17" s="9"/>
      <c r="T17" s="9"/>
      <c r="U17" s="9"/>
      <c r="V17" s="9"/>
      <c r="W17" s="9"/>
    </row>
    <row r="18" spans="1:23" ht="15" customHeight="1" x14ac:dyDescent="0.25">
      <c r="A18" s="225">
        <v>0</v>
      </c>
      <c r="B18" s="9"/>
      <c r="C18" s="126" t="e" cm="1">
        <f t="array" aca="1" ref="C18" ca="1">INDIRECT("'" &amp; 'Start page'!$C$22 &amp; "'!$D$16")</f>
        <v>#REF!</v>
      </c>
      <c r="D18" s="64"/>
      <c r="E18" s="253" t="e" cm="1">
        <f t="array" aca="1" ref="E18" ca="1">IF(INDIRECT("'" &amp; 'Start page'!$C$22 &amp; "'!$F$16")="Other Danish research institution",
       INDIRECT("'" &amp; 'Start page'!$C$22 &amp; "'!$H$16"),
       INDIRECT("'" &amp; 'Start page'!$C$22 &amp; "'!$F$16"))</f>
        <v>#REF!</v>
      </c>
      <c r="F18" s="247"/>
      <c r="G18" s="168"/>
      <c r="H18" s="9"/>
      <c r="I18" s="9"/>
      <c r="J18" s="9"/>
      <c r="K18" s="9"/>
      <c r="L18" s="9"/>
      <c r="M18" s="9"/>
      <c r="N18" s="9"/>
      <c r="O18" s="9"/>
      <c r="P18" s="9"/>
      <c r="Q18" s="9"/>
      <c r="R18" s="9"/>
      <c r="S18" s="9"/>
      <c r="T18" s="9"/>
      <c r="U18" s="9"/>
      <c r="V18" s="9"/>
      <c r="W18" s="9"/>
    </row>
    <row r="19" spans="1:23" ht="15" customHeight="1" x14ac:dyDescent="0.25">
      <c r="A19" s="225">
        <v>0</v>
      </c>
      <c r="B19" s="9"/>
      <c r="C19" s="126" t="e" cm="1">
        <f t="array" aca="1" ref="C19" ca="1">INDIRECT("'" &amp; 'Start page'!$C$22 &amp; "'!$D$17")</f>
        <v>#REF!</v>
      </c>
      <c r="D19" s="64"/>
      <c r="E19" s="253" t="e" cm="1">
        <f t="array" aca="1" ref="E19" ca="1">IF(INDIRECT("'" &amp; 'Start page'!$C$22 &amp; "'!$F$17")="Other Danish research institution",
       INDIRECT("'" &amp; 'Start page'!$C$22 &amp; "'!$H$17"),
       INDIRECT("'" &amp; 'Start page'!$C$22 &amp; "'!$F$17"))</f>
        <v>#REF!</v>
      </c>
      <c r="F19" s="247"/>
      <c r="G19" s="168"/>
      <c r="H19" s="9"/>
      <c r="I19" s="9"/>
      <c r="J19" s="9"/>
      <c r="K19" s="9"/>
      <c r="L19" s="9"/>
      <c r="M19" s="9"/>
      <c r="N19" s="9"/>
      <c r="O19" s="9"/>
      <c r="P19" s="9"/>
      <c r="Q19" s="9"/>
      <c r="R19" s="9"/>
      <c r="S19" s="9"/>
      <c r="T19" s="9"/>
      <c r="U19" s="9"/>
      <c r="V19" s="9"/>
      <c r="W19" s="9"/>
    </row>
    <row r="20" spans="1:23" ht="15" customHeight="1" x14ac:dyDescent="0.25">
      <c r="A20" s="225">
        <v>0</v>
      </c>
      <c r="B20" s="9"/>
      <c r="C20" s="126"/>
      <c r="D20" s="64"/>
      <c r="F20" s="9"/>
      <c r="G20" s="9"/>
      <c r="H20" s="9"/>
      <c r="I20" s="9"/>
      <c r="J20" s="9"/>
      <c r="K20" s="9"/>
      <c r="L20" s="9"/>
      <c r="M20" s="9"/>
      <c r="N20" s="9"/>
      <c r="O20" s="9"/>
      <c r="P20" s="9"/>
      <c r="Q20" s="9"/>
      <c r="R20" s="9"/>
      <c r="S20" s="9"/>
      <c r="T20" s="9"/>
      <c r="U20" s="9"/>
      <c r="V20" s="9"/>
      <c r="W20" s="9"/>
    </row>
    <row r="21" spans="1:23" x14ac:dyDescent="0.25">
      <c r="A21" s="225">
        <v>0</v>
      </c>
      <c r="B21" s="9"/>
      <c r="C21" s="126" t="e" cm="1">
        <f t="array" aca="1" ref="C21" ca="1">INDIRECT("'" &amp; 'Start page'!$C$22 &amp; "'!$D$20")</f>
        <v>#REF!</v>
      </c>
      <c r="D21" s="64"/>
      <c r="E21" s="246" t="str" cm="1">
        <f t="array" aca="1" ref="E21" ca="1">IF(ISNUMBER(INDIRECT("'" &amp; 'Start page'!$C$22 &amp; "'!$F$20")),INDIRECT("'" &amp; 'Start page'!$C$22 &amp; "'!$F$20"),"")</f>
        <v/>
      </c>
      <c r="F21" s="247"/>
      <c r="G21" s="167"/>
      <c r="H21" s="9"/>
      <c r="I21" s="248"/>
      <c r="J21" s="248"/>
      <c r="K21" s="248"/>
      <c r="L21" s="9"/>
      <c r="M21" s="9"/>
      <c r="N21" s="9"/>
      <c r="O21" s="9"/>
      <c r="P21" s="9"/>
      <c r="Q21" s="9"/>
      <c r="R21" s="9"/>
      <c r="S21" s="9"/>
      <c r="T21" s="9"/>
      <c r="U21" s="9"/>
      <c r="V21" s="9"/>
      <c r="W21" s="9"/>
    </row>
    <row r="22" spans="1:23" x14ac:dyDescent="0.25">
      <c r="A22" s="225">
        <v>0</v>
      </c>
      <c r="B22" s="128"/>
      <c r="C22" s="126" t="e" cm="1">
        <f t="array" aca="1" ref="C22" ca="1">INDIRECT("'" &amp; 'Start page'!$C$22 &amp; "'!$D$23")</f>
        <v>#REF!</v>
      </c>
      <c r="D22" s="64"/>
      <c r="E22" s="246" t="str" cm="1">
        <f t="array" aca="1" ref="E22" ca="1">IF(ISNUMBER(INDIRECT("'" &amp; 'Start page'!$C$22 &amp; "'!$F$23")),INDIRECT("'" &amp; 'Start page'!$C$22 &amp; "'!$F$23"),"")</f>
        <v/>
      </c>
      <c r="F22" s="247"/>
      <c r="G22" s="167"/>
      <c r="H22" s="9"/>
      <c r="I22" s="248"/>
      <c r="J22" s="248"/>
      <c r="K22" s="248"/>
      <c r="L22" s="9"/>
      <c r="M22" s="9"/>
      <c r="N22" s="9"/>
      <c r="O22" s="9"/>
      <c r="P22" s="9"/>
      <c r="Q22" s="9"/>
      <c r="R22" s="9"/>
      <c r="S22" s="9"/>
      <c r="T22" s="9"/>
      <c r="U22" s="9"/>
      <c r="V22" s="9"/>
      <c r="W22" s="9"/>
    </row>
    <row r="23" spans="1:23" ht="15" customHeight="1" x14ac:dyDescent="0.25">
      <c r="A23" s="225">
        <v>0</v>
      </c>
      <c r="B23" s="128"/>
      <c r="C23" s="126"/>
      <c r="D23" s="64"/>
      <c r="E23" s="99"/>
      <c r="F23" s="9"/>
      <c r="G23" s="9"/>
      <c r="H23" s="9"/>
      <c r="I23" s="9"/>
      <c r="J23" s="9"/>
      <c r="K23" s="9"/>
      <c r="L23" s="9"/>
      <c r="M23" s="9"/>
      <c r="N23" s="9"/>
      <c r="O23" s="9"/>
      <c r="P23" s="9"/>
      <c r="Q23" s="9"/>
      <c r="R23" s="9"/>
      <c r="S23" s="9"/>
      <c r="T23" s="9"/>
      <c r="U23" s="9"/>
      <c r="V23" s="9"/>
      <c r="W23" s="9"/>
    </row>
    <row r="24" spans="1:23" ht="15" customHeight="1" x14ac:dyDescent="0.25">
      <c r="A24" s="225">
        <v>0</v>
      </c>
      <c r="B24" s="9"/>
      <c r="C24" s="126" t="s">
        <v>5</v>
      </c>
      <c r="D24" s="64"/>
      <c r="E24" s="249" t="str" cm="1">
        <f t="array" aca="1" ref="E24" ca="1">IF(ISNUMBER(INDIRECT("'" &amp; 'Start page'!$C$22 &amp; "'!$F$20")),INDIRECT("'"&amp;'Start page'!$C$22&amp;"'!$F$25"),"")</f>
        <v/>
      </c>
      <c r="F24" s="250"/>
      <c r="G24" s="9"/>
      <c r="H24" s="9"/>
      <c r="I24" s="9"/>
      <c r="J24" s="9"/>
      <c r="K24" s="9"/>
      <c r="L24" s="9"/>
      <c r="M24" s="9"/>
      <c r="N24" s="9"/>
      <c r="O24" s="9"/>
      <c r="P24" s="9"/>
      <c r="Q24" s="9"/>
      <c r="R24" s="9"/>
      <c r="S24" s="9"/>
      <c r="T24" s="9"/>
      <c r="U24" s="9"/>
      <c r="V24" s="9"/>
      <c r="W24" s="9"/>
    </row>
    <row r="25" spans="1:23" ht="15" customHeight="1" x14ac:dyDescent="0.25">
      <c r="A25" s="225">
        <v>0</v>
      </c>
      <c r="B25" s="9"/>
      <c r="C25" s="126"/>
      <c r="D25" s="64"/>
      <c r="F25" s="9"/>
      <c r="G25" s="9"/>
      <c r="H25" s="9"/>
      <c r="I25" s="9"/>
      <c r="J25" s="9"/>
      <c r="K25" s="9"/>
      <c r="L25" s="9"/>
      <c r="M25" s="9"/>
      <c r="N25" s="9"/>
      <c r="O25" s="9"/>
      <c r="P25" s="9"/>
      <c r="Q25" s="9"/>
      <c r="R25" s="9"/>
      <c r="S25" s="9"/>
      <c r="T25" s="9"/>
      <c r="U25" s="9"/>
      <c r="V25" s="9"/>
      <c r="W25" s="9"/>
    </row>
    <row r="26" spans="1:23" ht="15" customHeight="1" x14ac:dyDescent="0.25">
      <c r="A26" s="225">
        <v>0</v>
      </c>
      <c r="B26" s="55"/>
      <c r="C26" s="56"/>
      <c r="D26" s="62"/>
      <c r="E26" s="56"/>
      <c r="F26" s="56"/>
      <c r="G26" s="56"/>
      <c r="H26" s="57"/>
      <c r="I26" s="57"/>
      <c r="J26" s="57"/>
      <c r="K26" s="57"/>
      <c r="L26" s="57"/>
      <c r="M26" s="57"/>
      <c r="N26" s="57"/>
      <c r="O26" s="57"/>
      <c r="P26" s="57"/>
      <c r="Q26" s="57"/>
      <c r="R26" s="57"/>
      <c r="S26" s="57"/>
      <c r="T26" s="57"/>
      <c r="U26" s="57"/>
      <c r="V26" s="57"/>
      <c r="W26" s="57"/>
    </row>
    <row r="27" spans="1:23" ht="15" customHeight="1" x14ac:dyDescent="0.25">
      <c r="A27" s="225">
        <v>0</v>
      </c>
      <c r="B27" s="7"/>
      <c r="C27" s="84" t="s">
        <v>40</v>
      </c>
      <c r="D27" s="60"/>
      <c r="E27" s="85"/>
      <c r="F27" s="86"/>
      <c r="G27" s="86"/>
      <c r="H27" s="244" t="s">
        <v>14</v>
      </c>
      <c r="I27" s="245"/>
      <c r="J27" s="89" t="str">
        <f ca="1">IF($E$21="","",YEAR($E$21))</f>
        <v/>
      </c>
      <c r="K27" s="88"/>
      <c r="L27" s="89" t="str">
        <f ca="1">IFERROR(J27+1,"")</f>
        <v/>
      </c>
      <c r="M27" s="88"/>
      <c r="N27" s="89" t="str">
        <f ca="1">IFERROR(L27+1,"")</f>
        <v/>
      </c>
      <c r="O27" s="88"/>
      <c r="P27" s="89" t="str">
        <f ca="1">IFERROR(N27+1,"")</f>
        <v/>
      </c>
      <c r="Q27" s="88"/>
      <c r="R27" s="89" t="str">
        <f ca="1">IFERROR(P27+1,"")</f>
        <v/>
      </c>
      <c r="S27" s="88"/>
      <c r="T27" s="89" t="str">
        <f ca="1">IFERROR(R27+1,"")</f>
        <v/>
      </c>
      <c r="U27" s="88"/>
      <c r="V27" s="89" t="str">
        <f ca="1">IFERROR(T27+1,"")</f>
        <v/>
      </c>
      <c r="W27" s="88"/>
    </row>
    <row r="28" spans="1:23" ht="15" customHeight="1" x14ac:dyDescent="0.25">
      <c r="A28" s="225" t="str">
        <f ca="1">IFERROR(VLOOKUP('Lists (hide)'!G5,INDIRECT("'"&amp;$E$8&amp;"'!A:B"),2,0),"")</f>
        <v/>
      </c>
      <c r="B28" s="8"/>
      <c r="C28" s="91" t="s">
        <v>32</v>
      </c>
      <c r="F28" s="9"/>
      <c r="G28" s="9"/>
      <c r="H28" s="10"/>
      <c r="I28" s="11"/>
      <c r="J28" s="93" t="e" cm="1">
        <f t="array" aca="1" ref="J28" ca="1">OFFSET(INDEX(INDIRECT("'"&amp;$E$8&amp;"'!C:C"), MATCH(A28, INDIRECT("'"&amp;$E$8&amp;"'!B:B"),0)),0,8,1,14)</f>
        <v>#REF!</v>
      </c>
      <c r="K28" s="94"/>
      <c r="L28" s="93"/>
      <c r="M28" s="94"/>
      <c r="N28" s="93"/>
      <c r="O28" s="94"/>
      <c r="P28" s="93"/>
      <c r="Q28" s="94"/>
      <c r="R28" s="93"/>
      <c r="S28" s="94"/>
      <c r="T28" s="93"/>
      <c r="U28" s="94"/>
      <c r="V28" s="93"/>
      <c r="W28" s="94"/>
    </row>
    <row r="29" spans="1:23" ht="15" customHeight="1" x14ac:dyDescent="0.25">
      <c r="A29" s="225" t="str">
        <f ca="1">IFERROR(VLOOKUP('Lists (hide)'!G6,INDIRECT("'"&amp;$E$8&amp;"'!A:B"),2,0),"")</f>
        <v/>
      </c>
      <c r="B29" s="8"/>
      <c r="C29" s="92" t="s">
        <v>27</v>
      </c>
      <c r="F29" s="9"/>
      <c r="G29" s="9"/>
      <c r="H29" s="31"/>
      <c r="I29" s="12"/>
      <c r="J29" s="13">
        <f ca="1">IFERROR(IF(DAY(K28)&lt;&gt;DAY(J28),DATEDIF(J28,DATE(YEAR(K28),MONTH(K28)+1,1),"m")&amp;" months",DATEDIF(J28,K28,"m")&amp;" months"),0)</f>
        <v>0</v>
      </c>
      <c r="K29" s="95"/>
      <c r="L29" s="13" t="str">
        <f>IFERROR(IF(DAY(M28)&lt;&gt;DAY(L28),DATEDIF(L28,DATE(YEAR(M28),MONTH(M28)+1,1),"m")&amp;" months",DATEDIF(L28,M28,"m")&amp;" months"),0)</f>
        <v>0 months</v>
      </c>
      <c r="M29" s="95"/>
      <c r="N29" s="13" t="str">
        <f>IFERROR(IF(DAY(O28)&lt;&gt;DAY(N28),DATEDIF(N28,DATE(YEAR(O28),MONTH(O28)+1,1),"m")&amp;" months",DATEDIF(N28,O28,"m")&amp;" months"),0)</f>
        <v>0 months</v>
      </c>
      <c r="O29" s="95"/>
      <c r="P29" s="13" t="str">
        <f>IFERROR(IF(DAY(Q28)&lt;&gt;DAY(P28),DATEDIF(P28,DATE(YEAR(Q28),MONTH(Q28)+1,1),"m")&amp;" months",DATEDIF(P28,Q28,"m")&amp;" months"),0)</f>
        <v>0 months</v>
      </c>
      <c r="Q29" s="95"/>
      <c r="R29" s="13" t="str">
        <f>IFERROR(IF(DAY(S28)&lt;&gt;DAY(R28),DATEDIF(R28,DATE(YEAR(S28),MONTH(S28)+1,1),"m")&amp;" months",DATEDIF(R28,S28,"m")&amp;" months"),0)</f>
        <v>0 months</v>
      </c>
      <c r="S29" s="95"/>
      <c r="T29" s="14" t="str">
        <f>IFERROR(IF(DAY(U28)&lt;&gt;DAY(T28),DATEDIF(T28,DATE(YEAR(U28),MONTH(U28)+1,1),"m")&amp;" months",DATEDIF(T28,U28,"m")&amp;" months"),0)</f>
        <v>0 months</v>
      </c>
      <c r="U29" s="95"/>
      <c r="V29" s="14" t="str">
        <f>IFERROR(IF(DAY(W28)&lt;&gt;DAY(V28),DATEDIF(V28,DATE(YEAR(W28),MONTH(W28)+1,1),"m")&amp;" months",DATEDIF(V28,W28,"m")&amp;" months"),0)</f>
        <v>0 months</v>
      </c>
      <c r="W29" s="95"/>
    </row>
    <row r="30" spans="1:23" ht="15" customHeight="1" x14ac:dyDescent="0.25">
      <c r="A30" s="225" t="str">
        <f ca="1">IFERROR(VLOOKUP('Lists (hide)'!G7,INDIRECT("'"&amp;$E$8&amp;"'!A:B"),2,0),"")</f>
        <v/>
      </c>
      <c r="B30" s="8"/>
      <c r="F30" s="9"/>
      <c r="G30" s="9"/>
      <c r="H30" s="96"/>
      <c r="I30" s="12"/>
      <c r="J30" s="13"/>
      <c r="K30" s="95"/>
      <c r="L30" s="13"/>
      <c r="M30" s="95"/>
      <c r="N30" s="13"/>
      <c r="O30" s="95"/>
      <c r="P30" s="13"/>
      <c r="Q30" s="95"/>
      <c r="R30" s="13"/>
      <c r="S30" s="95"/>
      <c r="T30" s="14"/>
      <c r="U30" s="95"/>
      <c r="V30" s="14"/>
      <c r="W30" s="95"/>
    </row>
    <row r="31" spans="1:23" ht="15" customHeight="1" x14ac:dyDescent="0.25">
      <c r="A31" s="225" t="str">
        <f ca="1">IFERROR(VLOOKUP('Lists (hide)'!G8,INDIRECT("'"&amp;$E$8&amp;"'!A:B"),2,0),"")</f>
        <v/>
      </c>
      <c r="B31" s="32"/>
      <c r="C31" s="33" t="str" cm="1">
        <f t="array" aca="1" ref="C31" ca="1">IFERROR(
    IF(A31&lt;100,OFFSET(INDEX(INDIRECT("'"&amp;$E$8&amp;"'!D:D"), MATCH(A31, INDIRECT("'"&amp;$E$8&amp;"'!B:B"),0)), 0, 0, 1, 1),
        IF(A31&lt;200,OFFSET(INDEX(INDIRECT("'"&amp;$E$8&amp;"'!D:D"), MATCH(A31, INDIRECT("'"&amp;$E$8&amp;"'!B:B"),0)), 0, 0, 1, 5),
            IF(A31&gt;200, OFFSET(INDEX(INDIRECT("'"&amp;$E$8&amp;"'!D:D"), MATCH(A31, INDIRECT("'"&amp;$E$8&amp;"'!B:B"),0)), 0, 0, 1, 3),
                ""))),"")</f>
        <v/>
      </c>
      <c r="D31" s="65"/>
      <c r="E31" s="33"/>
      <c r="F31" s="33"/>
      <c r="G31" s="33"/>
      <c r="H31" s="174" t="str" cm="1">
        <f t="array" aca="1" ref="H31" ca="1">IFERROR(IF(A31&lt;=20,"",IF(AND(A31&lt;200,A31&lt;&gt;33),OFFSET(INDEX(INDIRECT("'"&amp;$E$8&amp;"'!D:D"), MATCH(A31, INDIRECT("'"&amp;$E$8&amp;"'!B:B"),0)),0,5,1,16),OFFSET(INDEX(INDIRECT("'"&amp;$E$8&amp;"'!D:D"), MATCH(A31, INDIRECT("'"&amp;$E$8&amp;"'!B:B"),0)),0,4,1,16))),"")</f>
        <v/>
      </c>
      <c r="I31" s="36"/>
      <c r="J31" s="34"/>
      <c r="K31" s="35"/>
      <c r="L31" s="34"/>
      <c r="M31" s="35"/>
      <c r="N31" s="34"/>
      <c r="O31" s="35"/>
      <c r="P31" s="34"/>
      <c r="Q31" s="35"/>
      <c r="R31" s="34"/>
      <c r="S31" s="35"/>
      <c r="T31" s="34"/>
      <c r="U31" s="35"/>
      <c r="V31" s="34"/>
      <c r="W31" s="230"/>
    </row>
    <row r="32" spans="1:23" ht="15" customHeight="1" x14ac:dyDescent="0.25">
      <c r="A32" s="225" t="str">
        <f ca="1">IFERROR(VLOOKUP('Lists (hide)'!G9,INDIRECT("'"&amp;$E$8&amp;"'!A:B"),2,0),"")</f>
        <v/>
      </c>
      <c r="C32" s="92" t="str" cm="1">
        <f t="array" aca="1" ref="C32" ca="1">IFERROR(
    IF(A32&lt;100,OFFSET(INDEX(INDIRECT("'"&amp;$E$8&amp;"'!D:D"), MATCH(A32, INDIRECT("'"&amp;$E$8&amp;"'!B:B"),0)), 0, 0, 1, 1),
        IF(A32&lt;200,OFFSET(INDEX(INDIRECT("'"&amp;$E$8&amp;"'!D:D"), MATCH(A32, INDIRECT("'"&amp;$E$8&amp;"'!B:B"),0)), 0, 0, 1, 5),
            IF(A32&gt;200, OFFSET(INDEX(INDIRECT("'"&amp;$E$8&amp;"'!D:D"), MATCH(A32, INDIRECT("'"&amp;$E$8&amp;"'!B:B"),0)), 0, 0, 1, 3),
                ""))),"")</f>
        <v/>
      </c>
      <c r="H32" s="17" t="str" cm="1">
        <f t="array" aca="1" ref="H32" ca="1">IFERROR(IF(A32&lt;=20,"",IF(AND(A32&lt;200,A32&lt;&gt;33),OFFSET(INDEX(INDIRECT("'"&amp;$E$8&amp;"'!D:D"), MATCH(A32, INDIRECT("'"&amp;$E$8&amp;"'!B:B"),0)),0,5,1,14),OFFSET(INDEX(INDIRECT("'"&amp;$E$8&amp;"'!D:D"), MATCH(A32, INDIRECT("'"&amp;$E$8&amp;"'!B:B"),0)),0,4,1,16))),"")</f>
        <v/>
      </c>
      <c r="I32" s="18"/>
      <c r="J32" s="15"/>
      <c r="K32" s="16"/>
      <c r="L32" s="15"/>
      <c r="M32" s="16"/>
      <c r="N32" s="15"/>
      <c r="O32" s="16"/>
      <c r="P32" s="15"/>
      <c r="Q32" s="16"/>
      <c r="R32" s="15"/>
      <c r="S32" s="16"/>
      <c r="T32" s="15"/>
      <c r="U32" s="16"/>
      <c r="V32" s="15"/>
      <c r="W32" s="16"/>
    </row>
    <row r="33" spans="1:23" ht="15" customHeight="1" x14ac:dyDescent="0.25">
      <c r="A33" s="225" t="str">
        <f ca="1">IFERROR(VLOOKUP('Lists (hide)'!G10,INDIRECT("'"&amp;$E$8&amp;"'!A:B"),2,0),"")</f>
        <v/>
      </c>
      <c r="C33" s="92" t="str" cm="1">
        <f t="array" aca="1" ref="C33" ca="1">IFERROR(
    IF(A33&lt;100,OFFSET(INDEX(INDIRECT("'"&amp;$E$8&amp;"'!D:D"), MATCH(A33, INDIRECT("'"&amp;$E$8&amp;"'!B:B"),0)), 0, 0, 1, 1),
        IF(A33&lt;200,OFFSET(INDEX(INDIRECT("'"&amp;$E$8&amp;"'!D:D"), MATCH(A33, INDIRECT("'"&amp;$E$8&amp;"'!B:B"),0)), 0, 0, 1, 5),
            IF(A33&gt;200, OFFSET(INDEX(INDIRECT("'"&amp;$E$8&amp;"'!D:D"), MATCH(A33, INDIRECT("'"&amp;$E$8&amp;"'!B:B"),0)), 0, 0, 1, 3),
                ""))),"")</f>
        <v/>
      </c>
      <c r="H33" s="17" t="str" cm="1">
        <f t="array" aca="1" ref="H33" ca="1">IFERROR(IF(A33&lt;=20,"",IF(AND(A33&lt;200,A33&lt;&gt;33),OFFSET(INDEX(INDIRECT("'"&amp;$E$8&amp;"'!D:D"), MATCH(A33, INDIRECT("'"&amp;$E$8&amp;"'!B:B"),0)),0,5,1,16),OFFSET(INDEX(INDIRECT("'"&amp;$E$8&amp;"'!D:D"), MATCH(A33, INDIRECT("'"&amp;$E$8&amp;"'!B:B"),0)),0,4,1,16))),"")</f>
        <v/>
      </c>
      <c r="I33" s="18"/>
      <c r="J33" s="15"/>
      <c r="K33" s="16"/>
      <c r="L33" s="15"/>
      <c r="M33" s="16"/>
      <c r="N33" s="15"/>
      <c r="O33" s="16"/>
      <c r="P33" s="15"/>
      <c r="Q33" s="16"/>
      <c r="R33" s="15"/>
      <c r="S33" s="16"/>
      <c r="T33" s="15"/>
      <c r="U33" s="16"/>
      <c r="V33" s="15"/>
      <c r="W33" s="16"/>
    </row>
    <row r="34" spans="1:23" ht="15" customHeight="1" x14ac:dyDescent="0.25">
      <c r="A34" s="225" t="str">
        <f ca="1">IFERROR(VLOOKUP('Lists (hide)'!G11,INDIRECT("'"&amp;$E$8&amp;"'!A:B"),2,0),"")</f>
        <v/>
      </c>
      <c r="C34" s="92" t="str" cm="1">
        <f t="array" aca="1" ref="C34" ca="1">IFERROR(
    IF(A34&lt;100,OFFSET(INDEX(INDIRECT("'"&amp;$E$8&amp;"'!D:D"), MATCH(A34, INDIRECT("'"&amp;$E$8&amp;"'!B:B"),0)), 0, 0, 1, 1),
        IF(A34&lt;200,OFFSET(INDEX(INDIRECT("'"&amp;$E$8&amp;"'!D:D"), MATCH(A34, INDIRECT("'"&amp;$E$8&amp;"'!B:B"),0)), 0, 0, 1, 5),
            IF(A34&gt;200, OFFSET(INDEX(INDIRECT("'"&amp;$E$8&amp;"'!D:D"), MATCH(A34, INDIRECT("'"&amp;$E$8&amp;"'!B:B"),0)), 0, 0, 1, 3),
                ""))),"")</f>
        <v/>
      </c>
      <c r="E34" s="19"/>
      <c r="H34" s="17" t="str" cm="1">
        <f t="array" aca="1" ref="H34" ca="1">IFERROR(IF(A34&lt;=20,"",IF(AND(A34&lt;200,A34&lt;&gt;33),OFFSET(INDEX(INDIRECT("'"&amp;$E$8&amp;"'!D:D"), MATCH(A34, INDIRECT("'"&amp;$E$8&amp;"'!B:B"),0)),0,5,1,16),OFFSET(INDEX(INDIRECT("'"&amp;$E$8&amp;"'!D:D"), MATCH(A34, INDIRECT("'"&amp;$E$8&amp;"'!B:B"),0)),0,4,1,16))),"")</f>
        <v/>
      </c>
      <c r="I34" s="231"/>
      <c r="J34" s="15"/>
      <c r="K34" s="16"/>
      <c r="L34" s="15"/>
      <c r="M34" s="16"/>
      <c r="N34" s="15"/>
      <c r="O34" s="16"/>
      <c r="P34" s="15"/>
      <c r="Q34" s="16"/>
      <c r="R34" s="15"/>
      <c r="S34" s="16"/>
      <c r="T34" s="15"/>
      <c r="U34" s="16"/>
      <c r="V34" s="15"/>
      <c r="W34" s="16"/>
    </row>
    <row r="35" spans="1:23" ht="15" customHeight="1" x14ac:dyDescent="0.25">
      <c r="A35" s="225" t="str">
        <f ca="1">IFERROR(VLOOKUP('Lists (hide)'!G12,INDIRECT("'"&amp;$E$8&amp;"'!A:B"),2,0),"")</f>
        <v/>
      </c>
      <c r="C35" s="92" t="str" cm="1">
        <f t="array" aca="1" ref="C35" ca="1">IFERROR(
    IF(A35&lt;100,OFFSET(INDEX(INDIRECT("'"&amp;$E$8&amp;"'!D:D"), MATCH(A35, INDIRECT("'"&amp;$E$8&amp;"'!B:B"),0)), 0, 0, 1, 1),
        IF(A35&lt;200,OFFSET(INDEX(INDIRECT("'"&amp;$E$8&amp;"'!D:D"), MATCH(A35, INDIRECT("'"&amp;$E$8&amp;"'!B:B"),0)), 0, 0, 1, 5),
            IF(A35&gt;200, OFFSET(INDEX(INDIRECT("'"&amp;$E$8&amp;"'!D:D"), MATCH(A35, INDIRECT("'"&amp;$E$8&amp;"'!B:B"),0)), 0, 0, 1, 3),
                ""))),"")</f>
        <v/>
      </c>
      <c r="E35" s="19"/>
      <c r="G35" s="232"/>
      <c r="H35" s="20" t="str" cm="1">
        <f t="array" aca="1" ref="H35" ca="1">IFERROR(IF(A35&lt;=20,"",IF(AND(A35&lt;200,A35&lt;&gt;33),OFFSET(INDEX(INDIRECT("'"&amp;$E$8&amp;"'!D:D"), MATCH(A35, INDIRECT("'"&amp;$E$8&amp;"'!B:B"),0)),0,5,1,16),OFFSET(INDEX(INDIRECT("'"&amp;$E$8&amp;"'!D:D"), MATCH(A35, INDIRECT("'"&amp;$E$8&amp;"'!B:B"),0)),0,4,1,16))),"")</f>
        <v/>
      </c>
      <c r="J35" s="15"/>
      <c r="K35" s="16"/>
      <c r="L35" s="15"/>
      <c r="M35" s="16"/>
      <c r="N35" s="15"/>
      <c r="O35" s="16"/>
      <c r="P35" s="15"/>
      <c r="Q35" s="16"/>
      <c r="R35" s="15"/>
      <c r="S35" s="16"/>
      <c r="T35" s="15"/>
      <c r="U35" s="16"/>
      <c r="V35" s="15"/>
      <c r="W35" s="16"/>
    </row>
    <row r="36" spans="1:23" ht="15" customHeight="1" x14ac:dyDescent="0.25">
      <c r="A36" s="225" t="str">
        <f ca="1">IFERROR(VLOOKUP('Lists (hide)'!G13,INDIRECT("'"&amp;$E$8&amp;"'!A:B"),2,0),"")</f>
        <v/>
      </c>
      <c r="C36" s="92" t="str" cm="1">
        <f t="array" aca="1" ref="C36" ca="1">IFERROR(
    IF(A36&lt;100,OFFSET(INDEX(INDIRECT("'"&amp;$E$8&amp;"'!D:D"), MATCH(A36, INDIRECT("'"&amp;$E$8&amp;"'!B:B"),0)), 0, 0, 1, 1),
        IF(A36&lt;200,OFFSET(INDEX(INDIRECT("'"&amp;$E$8&amp;"'!D:D"), MATCH(A36, INDIRECT("'"&amp;$E$8&amp;"'!B:B"),0)), 0, 0, 1, 5),
            IF(A36&gt;200, OFFSET(INDEX(INDIRECT("'"&amp;$E$8&amp;"'!D:D"), MATCH(A36, INDIRECT("'"&amp;$E$8&amp;"'!B:B"),0)), 0, 0, 1, 3),
                ""))),"")</f>
        <v/>
      </c>
      <c r="E36" s="19"/>
      <c r="H36" s="17" t="str" cm="1">
        <f t="array" aca="1" ref="H36" ca="1">IFERROR(IF(A36&lt;=20,"",IF(AND(A36&lt;200,A36&lt;&gt;33),OFFSET(INDEX(INDIRECT("'"&amp;$E$8&amp;"'!D:D"), MATCH(A36, INDIRECT("'"&amp;$E$8&amp;"'!B:B"),0)),0,5,1,16),OFFSET(INDEX(INDIRECT("'"&amp;$E$8&amp;"'!D:D"), MATCH(A36, INDIRECT("'"&amp;$E$8&amp;"'!B:B"),0)),0,4,1,16))),"")</f>
        <v/>
      </c>
      <c r="I36" s="18"/>
      <c r="J36" s="15"/>
      <c r="K36" s="16"/>
      <c r="L36" s="15"/>
      <c r="M36" s="16"/>
      <c r="N36" s="15"/>
      <c r="O36" s="16"/>
      <c r="P36" s="15"/>
      <c r="Q36" s="16"/>
      <c r="R36" s="15"/>
      <c r="S36" s="16"/>
      <c r="T36" s="15"/>
      <c r="U36" s="16"/>
      <c r="V36" s="15"/>
      <c r="W36" s="16"/>
    </row>
    <row r="37" spans="1:23" ht="15" customHeight="1" x14ac:dyDescent="0.25">
      <c r="A37" s="225" t="str">
        <f ca="1">IFERROR(VLOOKUP('Lists (hide)'!G14,INDIRECT("'"&amp;$E$8&amp;"'!A:B"),2,0),"")</f>
        <v/>
      </c>
      <c r="C37" s="92" t="str" cm="1">
        <f t="array" aca="1" ref="C37" ca="1">IFERROR(
    IF(A37&lt;100,OFFSET(INDEX(INDIRECT("'"&amp;$E$8&amp;"'!D:D"), MATCH(A37, INDIRECT("'"&amp;$E$8&amp;"'!B:B"),0)), 0, 0, 1, 1),
        IF(A37&lt;200,OFFSET(INDEX(INDIRECT("'"&amp;$E$8&amp;"'!D:D"), MATCH(A37, INDIRECT("'"&amp;$E$8&amp;"'!B:B"),0)), 0, 0, 1, 5),
            IF(A37&gt;200, OFFSET(INDEX(INDIRECT("'"&amp;$E$8&amp;"'!D:D"), MATCH(A37, INDIRECT("'"&amp;$E$8&amp;"'!B:B"),0)), 0, 0, 1, 3),
                ""))),"")</f>
        <v/>
      </c>
      <c r="E37" s="19"/>
      <c r="H37" s="17" t="str" cm="1">
        <f t="array" aca="1" ref="H37" ca="1">IFERROR(IF(A37&lt;=20,"",IF(AND(A37&lt;200,A37&lt;&gt;33),OFFSET(INDEX(INDIRECT("'"&amp;$E$8&amp;"'!D:D"), MATCH(A37, INDIRECT("'"&amp;$E$8&amp;"'!B:B"),0)),0,5,1,16),OFFSET(INDEX(INDIRECT("'"&amp;$E$8&amp;"'!D:D"), MATCH(A37, INDIRECT("'"&amp;$E$8&amp;"'!B:B"),0)),0,4,1,16))),"")</f>
        <v/>
      </c>
      <c r="I37" s="18"/>
      <c r="J37" s="15"/>
      <c r="K37" s="16"/>
      <c r="L37" s="15"/>
      <c r="M37" s="16"/>
      <c r="N37" s="15"/>
      <c r="O37" s="16"/>
      <c r="P37" s="15"/>
      <c r="Q37" s="16"/>
      <c r="R37" s="15"/>
      <c r="S37" s="16"/>
      <c r="T37" s="15"/>
      <c r="U37" s="16"/>
      <c r="V37" s="15"/>
      <c r="W37" s="16"/>
    </row>
    <row r="38" spans="1:23" ht="15" customHeight="1" x14ac:dyDescent="0.25">
      <c r="A38" s="225" t="str">
        <f ca="1">IFERROR(VLOOKUP('Lists (hide)'!G15,INDIRECT("'"&amp;$E$8&amp;"'!A:B"),2,0),"")</f>
        <v/>
      </c>
      <c r="C38" s="92" t="str" cm="1">
        <f t="array" aca="1" ref="C38" ca="1">IFERROR(
    IF(A38&lt;100,OFFSET(INDEX(INDIRECT("'"&amp;$E$8&amp;"'!D:D"), MATCH(A38, INDIRECT("'"&amp;$E$8&amp;"'!B:B"),0)), 0, 0, 1, 1),
        IF(A38&lt;200,OFFSET(INDEX(INDIRECT("'"&amp;$E$8&amp;"'!D:D"), MATCH(A38, INDIRECT("'"&amp;$E$8&amp;"'!B:B"),0)), 0, 0, 1, 5),
            IF(A38&gt;200, OFFSET(INDEX(INDIRECT("'"&amp;$E$8&amp;"'!D:D"), MATCH(A38, INDIRECT("'"&amp;$E$8&amp;"'!B:B"),0)), 0, 0, 1, 3),
                ""))),"")</f>
        <v/>
      </c>
      <c r="E38" s="19"/>
      <c r="H38" s="17" t="str" cm="1">
        <f t="array" aca="1" ref="H38" ca="1">IFERROR(IF(A38&lt;=20,"",IF(AND(A38&lt;200,A38&lt;&gt;33),OFFSET(INDEX(INDIRECT("'"&amp;$E$8&amp;"'!D:D"), MATCH(A38, INDIRECT("'"&amp;$E$8&amp;"'!B:B"),0)),0,5,1,16),OFFSET(INDEX(INDIRECT("'"&amp;$E$8&amp;"'!D:D"), MATCH(A38, INDIRECT("'"&amp;$E$8&amp;"'!B:B"),0)),0,4,1,16))),"")</f>
        <v/>
      </c>
      <c r="I38" s="18"/>
      <c r="J38" s="15"/>
      <c r="K38" s="16"/>
      <c r="L38" s="15"/>
      <c r="M38" s="16"/>
      <c r="N38" s="15"/>
      <c r="O38" s="16"/>
      <c r="P38" s="15"/>
      <c r="Q38" s="16"/>
      <c r="R38" s="15"/>
      <c r="S38" s="16"/>
      <c r="T38" s="15"/>
      <c r="U38" s="16"/>
      <c r="V38" s="15"/>
      <c r="W38" s="16"/>
    </row>
    <row r="39" spans="1:23" ht="15" customHeight="1" x14ac:dyDescent="0.25">
      <c r="A39" s="225" t="str">
        <f ca="1">IFERROR(VLOOKUP('Lists (hide)'!G16,INDIRECT("'"&amp;$E$8&amp;"'!A:B"),2,0),"")</f>
        <v/>
      </c>
      <c r="C39" s="92" t="str" cm="1">
        <f t="array" aca="1" ref="C39" ca="1">IFERROR(
    IF(A39&lt;100,OFFSET(INDEX(INDIRECT("'"&amp;$E$8&amp;"'!D:D"), MATCH(A39, INDIRECT("'"&amp;$E$8&amp;"'!B:B"),0)), 0, 0, 1, 1),
        IF(A39&lt;200,OFFSET(INDEX(INDIRECT("'"&amp;$E$8&amp;"'!D:D"), MATCH(A39, INDIRECT("'"&amp;$E$8&amp;"'!B:B"),0)), 0, 0, 1, 5),
            IF(A39&gt;200, OFFSET(INDEX(INDIRECT("'"&amp;$E$8&amp;"'!D:D"), MATCH(A39, INDIRECT("'"&amp;$E$8&amp;"'!B:B"),0)), 0, 0, 1, 3),
                ""))),"")</f>
        <v/>
      </c>
      <c r="E39" s="19"/>
      <c r="H39" s="17" t="str" cm="1">
        <f t="array" aca="1" ref="H39" ca="1">IFERROR(IF(A39&lt;=20,"",IF(AND(A39&lt;200,A39&lt;&gt;33),OFFSET(INDEX(INDIRECT("'"&amp;$E$8&amp;"'!D:D"), MATCH(A39, INDIRECT("'"&amp;$E$8&amp;"'!B:B"),0)),0,5,1,16),OFFSET(INDEX(INDIRECT("'"&amp;$E$8&amp;"'!D:D"), MATCH(A39, INDIRECT("'"&amp;$E$8&amp;"'!B:B"),0)),0,4,1,16))),"")</f>
        <v/>
      </c>
      <c r="I39" s="18"/>
      <c r="J39" s="15"/>
      <c r="K39" s="16"/>
      <c r="L39" s="15"/>
      <c r="M39" s="16"/>
      <c r="N39" s="15"/>
      <c r="O39" s="16"/>
      <c r="P39" s="15"/>
      <c r="Q39" s="16"/>
      <c r="R39" s="15"/>
      <c r="S39" s="16"/>
      <c r="T39" s="15"/>
      <c r="U39" s="16"/>
      <c r="V39" s="15"/>
      <c r="W39" s="16"/>
    </row>
    <row r="40" spans="1:23" ht="15" customHeight="1" x14ac:dyDescent="0.25">
      <c r="A40" s="225" t="str">
        <f ca="1">IFERROR(VLOOKUP('Lists (hide)'!G17,INDIRECT("'"&amp;$E$8&amp;"'!A:B"),2,0),"")</f>
        <v/>
      </c>
      <c r="C40" s="92" t="str" cm="1">
        <f t="array" aca="1" ref="C40" ca="1">IFERROR(
    IF(A40&lt;100,OFFSET(INDEX(INDIRECT("'"&amp;$E$8&amp;"'!D:D"), MATCH(A40, INDIRECT("'"&amp;$E$8&amp;"'!B:B"),0)), 0, 0, 1, 1),
        IF(A40&lt;200,OFFSET(INDEX(INDIRECT("'"&amp;$E$8&amp;"'!D:D"), MATCH(A40, INDIRECT("'"&amp;$E$8&amp;"'!B:B"),0)), 0, 0, 1, 5),
            IF(A40&gt;200, OFFSET(INDEX(INDIRECT("'"&amp;$E$8&amp;"'!D:D"), MATCH(A40, INDIRECT("'"&amp;$E$8&amp;"'!B:B"),0)), 0, 0, 1, 3),
                ""))),"")</f>
        <v/>
      </c>
      <c r="E40" s="19"/>
      <c r="H40" s="17" t="str" cm="1">
        <f t="array" aca="1" ref="H40" ca="1">IFERROR(IF(A40&lt;=20,"",IF(AND(A40&lt;200,A40&lt;&gt;33),OFFSET(INDEX(INDIRECT("'"&amp;$E$8&amp;"'!D:D"), MATCH(A40, INDIRECT("'"&amp;$E$8&amp;"'!B:B"),0)),0,5,1,16),OFFSET(INDEX(INDIRECT("'"&amp;$E$8&amp;"'!D:D"), MATCH(A40, INDIRECT("'"&amp;$E$8&amp;"'!B:B"),0)),0,4,1,16))),"")</f>
        <v/>
      </c>
      <c r="I40" s="18"/>
      <c r="J40" s="15"/>
      <c r="K40" s="16"/>
      <c r="L40" s="15"/>
      <c r="M40" s="16"/>
      <c r="N40" s="15"/>
      <c r="O40" s="16"/>
      <c r="P40" s="15"/>
      <c r="Q40" s="16"/>
      <c r="R40" s="15"/>
      <c r="S40" s="16"/>
      <c r="T40" s="15"/>
      <c r="U40" s="16"/>
      <c r="V40" s="15"/>
      <c r="W40" s="16"/>
    </row>
    <row r="41" spans="1:23" ht="15" customHeight="1" x14ac:dyDescent="0.25">
      <c r="A41" s="225" t="str">
        <f ca="1">IFERROR(VLOOKUP('Lists (hide)'!G18,INDIRECT("'"&amp;$E$8&amp;"'!A:B"),2,0),"")</f>
        <v/>
      </c>
      <c r="C41" s="92" t="str" cm="1">
        <f t="array" aca="1" ref="C41" ca="1">IFERROR(
    IF(A41&lt;100,OFFSET(INDEX(INDIRECT("'"&amp;$E$8&amp;"'!D:D"), MATCH(A41, INDIRECT("'"&amp;$E$8&amp;"'!B:B"),0)), 0, 0, 1, 1),
        IF(A41&lt;200,OFFSET(INDEX(INDIRECT("'"&amp;$E$8&amp;"'!D:D"), MATCH(A41, INDIRECT("'"&amp;$E$8&amp;"'!B:B"),0)), 0, 0, 1, 5),
            IF(A41&gt;200, OFFSET(INDEX(INDIRECT("'"&amp;$E$8&amp;"'!D:D"), MATCH(A41, INDIRECT("'"&amp;$E$8&amp;"'!B:B"),0)), 0, 0, 1, 3),
                ""))),"")</f>
        <v/>
      </c>
      <c r="E41" s="19"/>
      <c r="H41" s="17" t="str" cm="1">
        <f t="array" aca="1" ref="H41" ca="1">IFERROR(IF(A41&lt;=20,"",IF(AND(A41&lt;200,A41&lt;&gt;33),OFFSET(INDEX(INDIRECT("'"&amp;$E$8&amp;"'!D:D"), MATCH(A41, INDIRECT("'"&amp;$E$8&amp;"'!B:B"),0)),0,5,1,16),OFFSET(INDEX(INDIRECT("'"&amp;$E$8&amp;"'!D:D"), MATCH(A41, INDIRECT("'"&amp;$E$8&amp;"'!B:B"),0)),0,4,1,16))),"")</f>
        <v/>
      </c>
      <c r="I41" s="18"/>
      <c r="J41" s="15"/>
      <c r="K41" s="16"/>
      <c r="L41" s="15"/>
      <c r="M41" s="16"/>
      <c r="N41" s="15"/>
      <c r="O41" s="16"/>
      <c r="P41" s="15"/>
      <c r="Q41" s="16"/>
      <c r="R41" s="15"/>
      <c r="S41" s="16"/>
      <c r="T41" s="15"/>
      <c r="U41" s="16"/>
      <c r="V41" s="15"/>
      <c r="W41" s="16"/>
    </row>
    <row r="42" spans="1:23" ht="15" customHeight="1" x14ac:dyDescent="0.25">
      <c r="A42" s="225" t="str">
        <f ca="1">IFERROR(VLOOKUP('Lists (hide)'!G19,INDIRECT("'"&amp;$E$8&amp;"'!A:B"),2,0),"")</f>
        <v/>
      </c>
      <c r="C42" s="92" t="str" cm="1">
        <f t="array" aca="1" ref="C42" ca="1">IFERROR(
    IF(A42&lt;100,OFFSET(INDEX(INDIRECT("'"&amp;$E$8&amp;"'!D:D"), MATCH(A42, INDIRECT("'"&amp;$E$8&amp;"'!B:B"),0)), 0, 0, 1, 1),
        IF(A42&lt;200,OFFSET(INDEX(INDIRECT("'"&amp;$E$8&amp;"'!D:D"), MATCH(A42, INDIRECT("'"&amp;$E$8&amp;"'!B:B"),0)), 0, 0, 1, 5),
            IF(A42&gt;200, OFFSET(INDEX(INDIRECT("'"&amp;$E$8&amp;"'!D:D"), MATCH(A42, INDIRECT("'"&amp;$E$8&amp;"'!B:B"),0)), 0, 0, 1, 3),
                ""))),"")</f>
        <v/>
      </c>
      <c r="E42" s="19"/>
      <c r="H42" s="17" t="str" cm="1">
        <f t="array" aca="1" ref="H42" ca="1">IFERROR(IF(A42&lt;=20,"",IF(AND(A42&lt;200,A42&lt;&gt;33),OFFSET(INDEX(INDIRECT("'"&amp;$E$8&amp;"'!D:D"), MATCH(A42, INDIRECT("'"&amp;$E$8&amp;"'!B:B"),0)),0,5,1,16),OFFSET(INDEX(INDIRECT("'"&amp;$E$8&amp;"'!D:D"), MATCH(A42, INDIRECT("'"&amp;$E$8&amp;"'!B:B"),0)),0,4,1,16))),"")</f>
        <v/>
      </c>
      <c r="I42" s="18"/>
      <c r="J42" s="15"/>
      <c r="K42" s="16"/>
      <c r="L42" s="15"/>
      <c r="M42" s="16"/>
      <c r="N42" s="15"/>
      <c r="O42" s="16"/>
      <c r="P42" s="15"/>
      <c r="Q42" s="16"/>
      <c r="R42" s="15"/>
      <c r="S42" s="16"/>
      <c r="T42" s="15"/>
      <c r="U42" s="16"/>
      <c r="V42" s="15"/>
      <c r="W42" s="16"/>
    </row>
    <row r="43" spans="1:23" ht="15" customHeight="1" x14ac:dyDescent="0.25">
      <c r="A43" s="225" t="str">
        <f ca="1">IFERROR(VLOOKUP('Lists (hide)'!G20,INDIRECT("'"&amp;$E$8&amp;"'!A:B"),2,0),"")</f>
        <v/>
      </c>
      <c r="C43" s="92" t="str" cm="1">
        <f t="array" aca="1" ref="C43" ca="1">IFERROR(
    IF(A43&lt;100,OFFSET(INDEX(INDIRECT("'"&amp;$E$8&amp;"'!D:D"), MATCH(A43, INDIRECT("'"&amp;$E$8&amp;"'!B:B"),0)), 0, 0, 1, 1),
        IF(A43&lt;200,OFFSET(INDEX(INDIRECT("'"&amp;$E$8&amp;"'!D:D"), MATCH(A43, INDIRECT("'"&amp;$E$8&amp;"'!B:B"),0)), 0, 0, 1, 5),
            IF(A43&gt;200, OFFSET(INDEX(INDIRECT("'"&amp;$E$8&amp;"'!D:D"), MATCH(A43, INDIRECT("'"&amp;$E$8&amp;"'!B:B"),0)), 0, 0, 1, 3),
                ""))),"")</f>
        <v/>
      </c>
      <c r="E43" s="19"/>
      <c r="H43" s="17" t="str" cm="1">
        <f t="array" aca="1" ref="H43" ca="1">IFERROR(IF(A43&lt;=20,"",IF(AND(A43&lt;200,A43&lt;&gt;33),OFFSET(INDEX(INDIRECT("'"&amp;$E$8&amp;"'!D:D"), MATCH(A43, INDIRECT("'"&amp;$E$8&amp;"'!B:B"),0)),0,5,1,16),OFFSET(INDEX(INDIRECT("'"&amp;$E$8&amp;"'!D:D"), MATCH(A43, INDIRECT("'"&amp;$E$8&amp;"'!B:B"),0)),0,4,1,16))),"")</f>
        <v/>
      </c>
      <c r="I43" s="18"/>
      <c r="J43" s="15"/>
      <c r="K43" s="16"/>
      <c r="L43" s="15"/>
      <c r="M43" s="16"/>
      <c r="N43" s="15"/>
      <c r="O43" s="16"/>
      <c r="P43" s="15"/>
      <c r="Q43" s="16"/>
      <c r="R43" s="15"/>
      <c r="S43" s="16"/>
      <c r="T43" s="15"/>
      <c r="U43" s="16"/>
      <c r="V43" s="15"/>
      <c r="W43" s="16"/>
    </row>
    <row r="44" spans="1:23" ht="15" customHeight="1" x14ac:dyDescent="0.25">
      <c r="A44" s="225" t="str">
        <f ca="1">IFERROR(VLOOKUP('Lists (hide)'!G21,INDIRECT("'"&amp;$E$8&amp;"'!A:B"),2,0),"")</f>
        <v/>
      </c>
      <c r="C44" s="92" t="str" cm="1">
        <f t="array" aca="1" ref="C44" ca="1">IFERROR(
    IF(A44&lt;100,OFFSET(INDEX(INDIRECT("'"&amp;$E$8&amp;"'!D:D"), MATCH(A44, INDIRECT("'"&amp;$E$8&amp;"'!B:B"),0)), 0, 0, 1, 1),
        IF(A44&lt;200,OFFSET(INDEX(INDIRECT("'"&amp;$E$8&amp;"'!D:D"), MATCH(A44, INDIRECT("'"&amp;$E$8&amp;"'!B:B"),0)), 0, 0, 1, 5),
            IF(A44&gt;200, OFFSET(INDEX(INDIRECT("'"&amp;$E$8&amp;"'!D:D"), MATCH(A44, INDIRECT("'"&amp;$E$8&amp;"'!B:B"),0)), 0, 0, 1, 3),
                ""))),"")</f>
        <v/>
      </c>
      <c r="E44" s="19"/>
      <c r="H44" s="17" t="str" cm="1">
        <f t="array" aca="1" ref="H44" ca="1">IFERROR(IF(A44&lt;=20,"",IF(AND(A44&lt;200,A44&lt;&gt;33),OFFSET(INDEX(INDIRECT("'"&amp;$E$8&amp;"'!D:D"), MATCH(A44, INDIRECT("'"&amp;$E$8&amp;"'!B:B"),0)),0,5,1,16),OFFSET(INDEX(INDIRECT("'"&amp;$E$8&amp;"'!D:D"), MATCH(A44, INDIRECT("'"&amp;$E$8&amp;"'!B:B"),0)),0,4,1,16))),"")</f>
        <v/>
      </c>
      <c r="I44" s="18"/>
      <c r="J44" s="15"/>
      <c r="K44" s="16"/>
      <c r="L44" s="15"/>
      <c r="M44" s="16"/>
      <c r="N44" s="15"/>
      <c r="O44" s="16"/>
      <c r="P44" s="15"/>
      <c r="Q44" s="16"/>
      <c r="R44" s="15"/>
      <c r="S44" s="16"/>
      <c r="T44" s="15"/>
      <c r="U44" s="16"/>
      <c r="V44" s="15"/>
      <c r="W44" s="16"/>
    </row>
    <row r="45" spans="1:23" ht="15" customHeight="1" x14ac:dyDescent="0.25">
      <c r="A45" s="225" t="str">
        <f ca="1">IFERROR(VLOOKUP('Lists (hide)'!G22,INDIRECT("'"&amp;$E$8&amp;"'!A:B"),2,0),"")</f>
        <v/>
      </c>
      <c r="C45" s="92" t="str" cm="1">
        <f t="array" aca="1" ref="C45" ca="1">IFERROR(
    IF(A45&lt;100,OFFSET(INDEX(INDIRECT("'"&amp;$E$8&amp;"'!D:D"), MATCH(A45, INDIRECT("'"&amp;$E$8&amp;"'!B:B"),0)), 0, 0, 1, 1),
        IF(A45&lt;200,OFFSET(INDEX(INDIRECT("'"&amp;$E$8&amp;"'!D:D"), MATCH(A45, INDIRECT("'"&amp;$E$8&amp;"'!B:B"),0)), 0, 0, 1, 5),
            IF(A45&gt;200, OFFSET(INDEX(INDIRECT("'"&amp;$E$8&amp;"'!D:D"), MATCH(A45, INDIRECT("'"&amp;$E$8&amp;"'!B:B"),0)), 0, 0, 1, 3),
                ""))),"")</f>
        <v/>
      </c>
      <c r="E45" s="19"/>
      <c r="H45" s="17" t="str" cm="1">
        <f t="array" aca="1" ref="H45" ca="1">IFERROR(IF(A45&lt;=20,"",IF(AND(A45&lt;200,A45&lt;&gt;33),OFFSET(INDEX(INDIRECT("'"&amp;$E$8&amp;"'!D:D"), MATCH(A45, INDIRECT("'"&amp;$E$8&amp;"'!B:B"),0)),0,5,1,16),OFFSET(INDEX(INDIRECT("'"&amp;$E$8&amp;"'!D:D"), MATCH(A45, INDIRECT("'"&amp;$E$8&amp;"'!B:B"),0)),0,4,1,16))),"")</f>
        <v/>
      </c>
      <c r="I45" s="18"/>
      <c r="J45" s="15"/>
      <c r="K45" s="16"/>
      <c r="L45" s="15"/>
      <c r="M45" s="16"/>
      <c r="N45" s="15"/>
      <c r="O45" s="16"/>
      <c r="P45" s="15"/>
      <c r="Q45" s="16"/>
      <c r="R45" s="15"/>
      <c r="S45" s="16"/>
      <c r="T45" s="15"/>
      <c r="U45" s="16"/>
      <c r="V45" s="15"/>
      <c r="W45" s="16"/>
    </row>
    <row r="46" spans="1:23" ht="15" customHeight="1" x14ac:dyDescent="0.25">
      <c r="A46" s="225" t="str">
        <f ca="1">IFERROR(VLOOKUP('Lists (hide)'!G23,INDIRECT("'"&amp;$E$8&amp;"'!A:B"),2,0),"")</f>
        <v/>
      </c>
      <c r="C46" s="92" t="str" cm="1">
        <f t="array" aca="1" ref="C46" ca="1">IFERROR(
    IF(A46&lt;100,OFFSET(INDEX(INDIRECT("'"&amp;$E$8&amp;"'!D:D"), MATCH(A46, INDIRECT("'"&amp;$E$8&amp;"'!B:B"),0)), 0, 0, 1, 1),
        IF(A46&lt;200,OFFSET(INDEX(INDIRECT("'"&amp;$E$8&amp;"'!D:D"), MATCH(A46, INDIRECT("'"&amp;$E$8&amp;"'!B:B"),0)), 0, 0, 1, 5),
            IF(A46&gt;200, OFFSET(INDEX(INDIRECT("'"&amp;$E$8&amp;"'!D:D"), MATCH(A46, INDIRECT("'"&amp;$E$8&amp;"'!B:B"),0)), 0, 0, 1, 3),
                ""))),"")</f>
        <v/>
      </c>
      <c r="E46" s="19"/>
      <c r="H46" s="17" t="str" cm="1">
        <f t="array" aca="1" ref="H46" ca="1">IFERROR(IF(A46&lt;=20,"",IF(AND(A46&lt;200,A46&lt;&gt;33),OFFSET(INDEX(INDIRECT("'"&amp;$E$8&amp;"'!D:D"), MATCH(A46, INDIRECT("'"&amp;$E$8&amp;"'!B:B"),0)),0,5,1,16),OFFSET(INDEX(INDIRECT("'"&amp;$E$8&amp;"'!D:D"), MATCH(A46, INDIRECT("'"&amp;$E$8&amp;"'!B:B"),0)),0,4,1,16))),"")</f>
        <v/>
      </c>
      <c r="I46" s="18"/>
      <c r="J46" s="15"/>
      <c r="K46" s="16"/>
      <c r="L46" s="15"/>
      <c r="M46" s="16"/>
      <c r="N46" s="15"/>
      <c r="O46" s="16"/>
      <c r="P46" s="15"/>
      <c r="Q46" s="16"/>
      <c r="R46" s="15"/>
      <c r="S46" s="16"/>
      <c r="T46" s="15"/>
      <c r="U46" s="16"/>
      <c r="V46" s="15"/>
      <c r="W46" s="16"/>
    </row>
    <row r="47" spans="1:23" ht="15" customHeight="1" x14ac:dyDescent="0.25">
      <c r="A47" s="225" t="str">
        <f ca="1">IFERROR(VLOOKUP('Lists (hide)'!G24,INDIRECT("'"&amp;$E$8&amp;"'!A:B"),2,0),"")</f>
        <v/>
      </c>
      <c r="C47" s="92" t="str" cm="1">
        <f t="array" aca="1" ref="C47" ca="1">IFERROR(
    IF(A47&lt;100,OFFSET(INDEX(INDIRECT("'"&amp;$E$8&amp;"'!D:D"), MATCH(A47, INDIRECT("'"&amp;$E$8&amp;"'!B:B"),0)), 0, 0, 1, 1),
        IF(A47&lt;200,OFFSET(INDEX(INDIRECT("'"&amp;$E$8&amp;"'!D:D"), MATCH(A47, INDIRECT("'"&amp;$E$8&amp;"'!B:B"),0)), 0, 0, 1, 5),
            IF(A47&gt;200, OFFSET(INDEX(INDIRECT("'"&amp;$E$8&amp;"'!D:D"), MATCH(A47, INDIRECT("'"&amp;$E$8&amp;"'!B:B"),0)), 0, 0, 1, 3),
                ""))),"")</f>
        <v/>
      </c>
      <c r="E47" s="19"/>
      <c r="H47" s="17" t="str" cm="1">
        <f t="array" aca="1" ref="H47" ca="1">IFERROR(IF(A47&lt;=20,"",IF(AND(A47&lt;200,A47&lt;&gt;33),OFFSET(INDEX(INDIRECT("'"&amp;$E$8&amp;"'!D:D"), MATCH(A47, INDIRECT("'"&amp;$E$8&amp;"'!B:B"),0)),0,5,1,16),OFFSET(INDEX(INDIRECT("'"&amp;$E$8&amp;"'!D:D"), MATCH(A47, INDIRECT("'"&amp;$E$8&amp;"'!B:B"),0)),0,4,1,16))),"")</f>
        <v/>
      </c>
      <c r="I47" s="18"/>
      <c r="J47" s="15"/>
      <c r="K47" s="16"/>
      <c r="L47" s="15"/>
      <c r="M47" s="16"/>
      <c r="N47" s="15"/>
      <c r="O47" s="16"/>
      <c r="P47" s="15"/>
      <c r="Q47" s="16"/>
      <c r="R47" s="15"/>
      <c r="S47" s="16"/>
      <c r="T47" s="15"/>
      <c r="U47" s="16"/>
      <c r="V47" s="15"/>
      <c r="W47" s="16"/>
    </row>
    <row r="48" spans="1:23" ht="15" customHeight="1" x14ac:dyDescent="0.25">
      <c r="A48" s="225" t="str">
        <f ca="1">IFERROR(VLOOKUP('Lists (hide)'!G25,INDIRECT("'"&amp;$E$8&amp;"'!A:B"),2,0),"")</f>
        <v/>
      </c>
      <c r="C48" s="92" t="str" cm="1">
        <f t="array" aca="1" ref="C48" ca="1">IFERROR(
    IF(A48&lt;100,OFFSET(INDEX(INDIRECT("'"&amp;$E$8&amp;"'!D:D"), MATCH(A48, INDIRECT("'"&amp;$E$8&amp;"'!B:B"),0)), 0, 0, 1, 1),
        IF(A48&lt;200,OFFSET(INDEX(INDIRECT("'"&amp;$E$8&amp;"'!D:D"), MATCH(A48, INDIRECT("'"&amp;$E$8&amp;"'!B:B"),0)), 0, 0, 1, 5),
            IF(A48&gt;200, OFFSET(INDEX(INDIRECT("'"&amp;$E$8&amp;"'!D:D"), MATCH(A48, INDIRECT("'"&amp;$E$8&amp;"'!B:B"),0)), 0, 0, 1, 3),
                ""))),"")</f>
        <v/>
      </c>
      <c r="E48" s="19"/>
      <c r="H48" s="17" t="str" cm="1">
        <f t="array" aca="1" ref="H48" ca="1">IFERROR(IF(A48&lt;=20,"",IF(AND(A48&lt;200,A48&lt;&gt;33),OFFSET(INDEX(INDIRECT("'"&amp;$E$8&amp;"'!D:D"), MATCH(A48, INDIRECT("'"&amp;$E$8&amp;"'!B:B"),0)),0,5,1,16),OFFSET(INDEX(INDIRECT("'"&amp;$E$8&amp;"'!D:D"), MATCH(A48, INDIRECT("'"&amp;$E$8&amp;"'!B:B"),0)),0,4,1,16))),"")</f>
        <v/>
      </c>
      <c r="I48" s="18"/>
      <c r="J48" s="15"/>
      <c r="K48" s="16"/>
      <c r="L48" s="15"/>
      <c r="M48" s="16"/>
      <c r="N48" s="15"/>
      <c r="O48" s="16"/>
      <c r="P48" s="15"/>
      <c r="Q48" s="16"/>
      <c r="R48" s="15"/>
      <c r="S48" s="16"/>
      <c r="T48" s="15"/>
      <c r="U48" s="16"/>
      <c r="V48" s="15"/>
      <c r="W48" s="16"/>
    </row>
    <row r="49" spans="1:23" ht="15" customHeight="1" x14ac:dyDescent="0.25">
      <c r="A49" s="225" t="str">
        <f ca="1">IFERROR(VLOOKUP('Lists (hide)'!G26,INDIRECT("'"&amp;$E$8&amp;"'!A:B"),2,0),"")</f>
        <v/>
      </c>
      <c r="C49" s="92" t="str" cm="1">
        <f t="array" aca="1" ref="C49" ca="1">IFERROR(
    IF(A49&lt;100,OFFSET(INDEX(INDIRECT("'"&amp;$E$8&amp;"'!D:D"), MATCH(A49, INDIRECT("'"&amp;$E$8&amp;"'!B:B"),0)), 0, 0, 1, 1),
        IF(A49&lt;200,OFFSET(INDEX(INDIRECT("'"&amp;$E$8&amp;"'!D:D"), MATCH(A49, INDIRECT("'"&amp;$E$8&amp;"'!B:B"),0)), 0, 0, 1, 5),
            IF(A49&gt;200, OFFSET(INDEX(INDIRECT("'"&amp;$E$8&amp;"'!D:D"), MATCH(A49, INDIRECT("'"&amp;$E$8&amp;"'!B:B"),0)), 0, 0, 1, 3),
                ""))),"")</f>
        <v/>
      </c>
      <c r="E49" s="19"/>
      <c r="H49" s="17" t="str" cm="1">
        <f t="array" aca="1" ref="H49" ca="1">IFERROR(IF(A49&lt;=20,"",IF(AND(A49&lt;200,A49&lt;&gt;33),OFFSET(INDEX(INDIRECT("'"&amp;$E$8&amp;"'!D:D"), MATCH(A49, INDIRECT("'"&amp;$E$8&amp;"'!B:B"),0)),0,5,1,16),OFFSET(INDEX(INDIRECT("'"&amp;$E$8&amp;"'!D:D"), MATCH(A49, INDIRECT("'"&amp;$E$8&amp;"'!B:B"),0)),0,4,1,16))),"")</f>
        <v/>
      </c>
      <c r="I49" s="18"/>
      <c r="J49" s="15"/>
      <c r="K49" s="16"/>
      <c r="L49" s="15"/>
      <c r="M49" s="16"/>
      <c r="N49" s="15"/>
      <c r="O49" s="16"/>
      <c r="P49" s="15"/>
      <c r="Q49" s="16"/>
      <c r="R49" s="15"/>
      <c r="S49" s="16"/>
      <c r="T49" s="15"/>
      <c r="U49" s="16"/>
      <c r="V49" s="15"/>
      <c r="W49" s="16"/>
    </row>
    <row r="50" spans="1:23" ht="15" customHeight="1" x14ac:dyDescent="0.25">
      <c r="A50" s="225" t="str">
        <f ca="1">IFERROR(VLOOKUP('Lists (hide)'!G27,INDIRECT("'"&amp;$E$8&amp;"'!A:B"),2,0),"")</f>
        <v/>
      </c>
      <c r="C50" s="92" t="str" cm="1">
        <f t="array" aca="1" ref="C50" ca="1">IFERROR(
    IF(A50&lt;100,OFFSET(INDEX(INDIRECT("'"&amp;$E$8&amp;"'!D:D"), MATCH(A50, INDIRECT("'"&amp;$E$8&amp;"'!B:B"),0)), 0, 0, 1, 1),
        IF(A50&lt;200,OFFSET(INDEX(INDIRECT("'"&amp;$E$8&amp;"'!D:D"), MATCH(A50, INDIRECT("'"&amp;$E$8&amp;"'!B:B"),0)), 0, 0, 1, 5),
            IF(A50&gt;200, OFFSET(INDEX(INDIRECT("'"&amp;$E$8&amp;"'!D:D"), MATCH(A50, INDIRECT("'"&amp;$E$8&amp;"'!B:B"),0)), 0, 0, 1, 3),
                ""))),"")</f>
        <v/>
      </c>
      <c r="E50" s="19"/>
      <c r="H50" s="17" t="str" cm="1">
        <f t="array" aca="1" ref="H50" ca="1">IFERROR(IF(A50&lt;=20,"",IF(AND(A50&lt;200,A50&lt;&gt;33),OFFSET(INDEX(INDIRECT("'"&amp;$E$8&amp;"'!D:D"), MATCH(A50, INDIRECT("'"&amp;$E$8&amp;"'!B:B"),0)),0,5,1,16),OFFSET(INDEX(INDIRECT("'"&amp;$E$8&amp;"'!D:D"), MATCH(A50, INDIRECT("'"&amp;$E$8&amp;"'!B:B"),0)),0,4,1,16))),"")</f>
        <v/>
      </c>
      <c r="I50" s="18"/>
      <c r="J50" s="15"/>
      <c r="K50" s="16"/>
      <c r="L50" s="15"/>
      <c r="M50" s="16"/>
      <c r="N50" s="15"/>
      <c r="O50" s="16"/>
      <c r="P50" s="15"/>
      <c r="Q50" s="16"/>
      <c r="R50" s="15"/>
      <c r="S50" s="16"/>
      <c r="T50" s="15"/>
      <c r="U50" s="16"/>
      <c r="V50" s="15"/>
      <c r="W50" s="16"/>
    </row>
    <row r="51" spans="1:23" ht="15" customHeight="1" x14ac:dyDescent="0.25">
      <c r="A51" s="225" t="str">
        <f ca="1">IFERROR(VLOOKUP('Lists (hide)'!G28,INDIRECT("'"&amp;$E$8&amp;"'!A:B"),2,0),"")</f>
        <v/>
      </c>
      <c r="C51" s="92" t="str" cm="1">
        <f t="array" aca="1" ref="C51" ca="1">IFERROR(
    IF(A51&lt;100,OFFSET(INDEX(INDIRECT("'"&amp;$E$8&amp;"'!D:D"), MATCH(A51, INDIRECT("'"&amp;$E$8&amp;"'!B:B"),0)), 0, 0, 1, 1),
        IF(A51&lt;200,OFFSET(INDEX(INDIRECT("'"&amp;$E$8&amp;"'!D:D"), MATCH(A51, INDIRECT("'"&amp;$E$8&amp;"'!B:B"),0)), 0, 0, 1, 5),
            IF(A51&gt;200, OFFSET(INDEX(INDIRECT("'"&amp;$E$8&amp;"'!D:D"), MATCH(A51, INDIRECT("'"&amp;$E$8&amp;"'!B:B"),0)), 0, 0, 1, 3),
                ""))),"")</f>
        <v/>
      </c>
      <c r="E51" s="19"/>
      <c r="H51" s="17" t="str" cm="1">
        <f t="array" aca="1" ref="H51" ca="1">IFERROR(IF(A51&lt;=20,"",IF(AND(A51&lt;200,A51&lt;&gt;33),OFFSET(INDEX(INDIRECT("'"&amp;$E$8&amp;"'!D:D"), MATCH(A51, INDIRECT("'"&amp;$E$8&amp;"'!B:B"),0)),0,5,1,16),OFFSET(INDEX(INDIRECT("'"&amp;$E$8&amp;"'!D:D"), MATCH(A51, INDIRECT("'"&amp;$E$8&amp;"'!B:B"),0)),0,4,1,16))),"")</f>
        <v/>
      </c>
      <c r="I51" s="18"/>
      <c r="J51" s="15"/>
      <c r="K51" s="16"/>
      <c r="L51" s="15"/>
      <c r="M51" s="16"/>
      <c r="N51" s="15"/>
      <c r="O51" s="16"/>
      <c r="P51" s="15"/>
      <c r="Q51" s="16"/>
      <c r="R51" s="15"/>
      <c r="S51" s="16"/>
      <c r="T51" s="15"/>
      <c r="U51" s="16"/>
      <c r="V51" s="15"/>
      <c r="W51" s="16"/>
    </row>
    <row r="52" spans="1:23" ht="15" customHeight="1" x14ac:dyDescent="0.25">
      <c r="A52" s="225" t="str">
        <f ca="1">IFERROR(VLOOKUP('Lists (hide)'!G29,INDIRECT("'"&amp;$E$8&amp;"'!A:B"),2,0),"")</f>
        <v/>
      </c>
      <c r="C52" s="92" t="str" cm="1">
        <f t="array" aca="1" ref="C52" ca="1">IFERROR(
    IF(A52&lt;100,OFFSET(INDEX(INDIRECT("'"&amp;$E$8&amp;"'!D:D"), MATCH(A52, INDIRECT("'"&amp;$E$8&amp;"'!B:B"),0)), 0, 0, 1, 1),
        IF(A52&lt;200,OFFSET(INDEX(INDIRECT("'"&amp;$E$8&amp;"'!D:D"), MATCH(A52, INDIRECT("'"&amp;$E$8&amp;"'!B:B"),0)), 0, 0, 1, 5),
            IF(A52&gt;200, OFFSET(INDEX(INDIRECT("'"&amp;$E$8&amp;"'!D:D"), MATCH(A52, INDIRECT("'"&amp;$E$8&amp;"'!B:B"),0)), 0, 0, 1, 3),
                ""))),"")</f>
        <v/>
      </c>
      <c r="E52" s="19"/>
      <c r="H52" s="17" t="str" cm="1">
        <f t="array" aca="1" ref="H52" ca="1">IFERROR(IF(A52&lt;=20,"",IF(AND(A52&lt;200,A52&lt;&gt;33),OFFSET(INDEX(INDIRECT("'"&amp;$E$8&amp;"'!D:D"), MATCH(A52, INDIRECT("'"&amp;$E$8&amp;"'!B:B"),0)),0,5,1,16),OFFSET(INDEX(INDIRECT("'"&amp;$E$8&amp;"'!D:D"), MATCH(A52, INDIRECT("'"&amp;$E$8&amp;"'!B:B"),0)),0,4,1,16))),"")</f>
        <v/>
      </c>
      <c r="I52" s="18"/>
      <c r="J52" s="15"/>
      <c r="K52" s="16"/>
      <c r="L52" s="15"/>
      <c r="M52" s="16"/>
      <c r="N52" s="15"/>
      <c r="O52" s="16"/>
      <c r="P52" s="15"/>
      <c r="Q52" s="16"/>
      <c r="R52" s="15"/>
      <c r="S52" s="16"/>
      <c r="T52" s="15"/>
      <c r="U52" s="16"/>
      <c r="V52" s="15"/>
      <c r="W52" s="16"/>
    </row>
    <row r="53" spans="1:23" ht="15" customHeight="1" x14ac:dyDescent="0.25">
      <c r="A53" s="225" t="str">
        <f ca="1">IFERROR(VLOOKUP('Lists (hide)'!G30,INDIRECT("'"&amp;$E$8&amp;"'!A:B"),2,0),"")</f>
        <v/>
      </c>
      <c r="C53" s="92" t="str" cm="1">
        <f t="array" aca="1" ref="C53" ca="1">IFERROR(
    IF(A53&lt;100,OFFSET(INDEX(INDIRECT("'"&amp;$E$8&amp;"'!D:D"), MATCH(A53, INDIRECT("'"&amp;$E$8&amp;"'!B:B"),0)), 0, 0, 1, 1),
        IF(A53&lt;200,OFFSET(INDEX(INDIRECT("'"&amp;$E$8&amp;"'!D:D"), MATCH(A53, INDIRECT("'"&amp;$E$8&amp;"'!B:B"),0)), 0, 0, 1, 5),
            IF(A53&gt;200, OFFSET(INDEX(INDIRECT("'"&amp;$E$8&amp;"'!D:D"), MATCH(A53, INDIRECT("'"&amp;$E$8&amp;"'!B:B"),0)), 0, 0, 1, 3),
                ""))),"")</f>
        <v/>
      </c>
      <c r="E53" s="19"/>
      <c r="H53" s="17" t="str" cm="1">
        <f t="array" aca="1" ref="H53" ca="1">IFERROR(IF(A53&lt;=20,"",IF(AND(A53&lt;200,A53&lt;&gt;33),OFFSET(INDEX(INDIRECT("'"&amp;$E$8&amp;"'!D:D"), MATCH(A53, INDIRECT("'"&amp;$E$8&amp;"'!B:B"),0)),0,5,1,16),OFFSET(INDEX(INDIRECT("'"&amp;$E$8&amp;"'!D:D"), MATCH(A53, INDIRECT("'"&amp;$E$8&amp;"'!B:B"),0)),0,4,1,16))),"")</f>
        <v/>
      </c>
      <c r="I53" s="18"/>
      <c r="J53" s="15"/>
      <c r="K53" s="16"/>
      <c r="L53" s="15"/>
      <c r="M53" s="16"/>
      <c r="N53" s="15"/>
      <c r="O53" s="16"/>
      <c r="P53" s="15"/>
      <c r="Q53" s="16"/>
      <c r="R53" s="15"/>
      <c r="S53" s="16"/>
      <c r="T53" s="15"/>
      <c r="U53" s="16"/>
      <c r="V53" s="15"/>
      <c r="W53" s="16"/>
    </row>
    <row r="54" spans="1:23" ht="15" customHeight="1" x14ac:dyDescent="0.25">
      <c r="A54" s="225" t="str">
        <f ca="1">IFERROR(VLOOKUP('Lists (hide)'!G31,INDIRECT("'"&amp;$E$8&amp;"'!A:B"),2,0),"")</f>
        <v/>
      </c>
      <c r="C54" s="92" t="str" cm="1">
        <f t="array" aca="1" ref="C54" ca="1">IFERROR(
    IF(A54&lt;100,OFFSET(INDEX(INDIRECT("'"&amp;$E$8&amp;"'!D:D"), MATCH(A54, INDIRECT("'"&amp;$E$8&amp;"'!B:B"),0)), 0, 0, 1, 1),
        IF(A54&lt;200,OFFSET(INDEX(INDIRECT("'"&amp;$E$8&amp;"'!D:D"), MATCH(A54, INDIRECT("'"&amp;$E$8&amp;"'!B:B"),0)), 0, 0, 1, 5),
            IF(A54&gt;200, OFFSET(INDEX(INDIRECT("'"&amp;$E$8&amp;"'!D:D"), MATCH(A54, INDIRECT("'"&amp;$E$8&amp;"'!B:B"),0)), 0, 0, 1, 3),
                ""))),"")</f>
        <v/>
      </c>
      <c r="E54" s="19"/>
      <c r="H54" s="17" t="str" cm="1">
        <f t="array" aca="1" ref="H54" ca="1">IFERROR(IF(A54&lt;=20,"",IF(AND(A54&lt;200,A54&lt;&gt;33),OFFSET(INDEX(INDIRECT("'"&amp;$E$8&amp;"'!D:D"), MATCH(A54, INDIRECT("'"&amp;$E$8&amp;"'!B:B"),0)),0,5,1,16),OFFSET(INDEX(INDIRECT("'"&amp;$E$8&amp;"'!D:D"), MATCH(A54, INDIRECT("'"&amp;$E$8&amp;"'!B:B"),0)),0,4,1,16))),"")</f>
        <v/>
      </c>
      <c r="I54" s="18"/>
      <c r="J54" s="15"/>
      <c r="K54" s="16"/>
      <c r="L54" s="15"/>
      <c r="M54" s="16"/>
      <c r="N54" s="15"/>
      <c r="O54" s="16"/>
      <c r="P54" s="15"/>
      <c r="Q54" s="16"/>
      <c r="R54" s="15"/>
      <c r="S54" s="16"/>
      <c r="T54" s="15"/>
      <c r="U54" s="16"/>
      <c r="V54" s="15"/>
      <c r="W54" s="16"/>
    </row>
    <row r="55" spans="1:23" ht="15" customHeight="1" x14ac:dyDescent="0.25">
      <c r="A55" s="225" t="str">
        <f ca="1">IFERROR(VLOOKUP('Lists (hide)'!G32,INDIRECT("'"&amp;$E$8&amp;"'!A:B"),2,0),"")</f>
        <v/>
      </c>
      <c r="C55" s="92" t="str" cm="1">
        <f t="array" aca="1" ref="C55" ca="1">IFERROR(
    IF(A55&lt;100,OFFSET(INDEX(INDIRECT("'"&amp;$E$8&amp;"'!D:D"), MATCH(A55, INDIRECT("'"&amp;$E$8&amp;"'!B:B"),0)), 0, 0, 1, 1),
        IF(A55&lt;200,OFFSET(INDEX(INDIRECT("'"&amp;$E$8&amp;"'!D:D"), MATCH(A55, INDIRECT("'"&amp;$E$8&amp;"'!B:B"),0)), 0, 0, 1, 5),
            IF(A55&gt;200, OFFSET(INDEX(INDIRECT("'"&amp;$E$8&amp;"'!D:D"), MATCH(A55, INDIRECT("'"&amp;$E$8&amp;"'!B:B"),0)), 0, 0, 1, 3),
                ""))),"")</f>
        <v/>
      </c>
      <c r="E55" s="19"/>
      <c r="H55" s="17" t="str" cm="1">
        <f t="array" aca="1" ref="H55" ca="1">IFERROR(IF(A55&lt;=20,"",IF(AND(A55&lt;200,A55&lt;&gt;33),OFFSET(INDEX(INDIRECT("'"&amp;$E$8&amp;"'!D:D"), MATCH(A55, INDIRECT("'"&amp;$E$8&amp;"'!B:B"),0)),0,5,1,16),OFFSET(INDEX(INDIRECT("'"&amp;$E$8&amp;"'!D:D"), MATCH(A55, INDIRECT("'"&amp;$E$8&amp;"'!B:B"),0)),0,4,1,16))),"")</f>
        <v/>
      </c>
      <c r="I55" s="18"/>
      <c r="J55" s="15"/>
      <c r="K55" s="16"/>
      <c r="L55" s="15"/>
      <c r="M55" s="16"/>
      <c r="N55" s="15"/>
      <c r="O55" s="16"/>
      <c r="P55" s="15"/>
      <c r="Q55" s="16"/>
      <c r="R55" s="15"/>
      <c r="S55" s="16"/>
      <c r="T55" s="15"/>
      <c r="U55" s="16"/>
      <c r="V55" s="15"/>
      <c r="W55" s="16"/>
    </row>
    <row r="56" spans="1:23" ht="15" customHeight="1" x14ac:dyDescent="0.25">
      <c r="A56" s="225" t="str">
        <f ca="1">IFERROR(VLOOKUP('Lists (hide)'!G33,INDIRECT("'"&amp;$E$8&amp;"'!A:B"),2,0),"")</f>
        <v/>
      </c>
      <c r="C56" s="92" t="str" cm="1">
        <f t="array" aca="1" ref="C56" ca="1">IFERROR(
    IF(A56&lt;100,OFFSET(INDEX(INDIRECT("'"&amp;$E$8&amp;"'!D:D"), MATCH(A56, INDIRECT("'"&amp;$E$8&amp;"'!B:B"),0)), 0, 0, 1, 1),
        IF(A56&lt;200,OFFSET(INDEX(INDIRECT("'"&amp;$E$8&amp;"'!D:D"), MATCH(A56, INDIRECT("'"&amp;$E$8&amp;"'!B:B"),0)), 0, 0, 1, 5),
            IF(A56&gt;200, OFFSET(INDEX(INDIRECT("'"&amp;$E$8&amp;"'!D:D"), MATCH(A56, INDIRECT("'"&amp;$E$8&amp;"'!B:B"),0)), 0, 0, 1, 3),
                ""))),"")</f>
        <v/>
      </c>
      <c r="E56" s="19"/>
      <c r="H56" s="17" t="str" cm="1">
        <f t="array" aca="1" ref="H56" ca="1">IFERROR(IF(A56&lt;=20,"",IF(AND(A56&lt;200,A56&lt;&gt;33),OFFSET(INDEX(INDIRECT("'"&amp;$E$8&amp;"'!D:D"), MATCH(A56, INDIRECT("'"&amp;$E$8&amp;"'!B:B"),0)),0,5,1,14),OFFSET(INDEX(INDIRECT("'"&amp;$E$8&amp;"'!D:D"), MATCH(A56, INDIRECT("'"&amp;$E$8&amp;"'!B:B"),0)),0,4,1,14))),"")</f>
        <v/>
      </c>
      <c r="I56" s="18"/>
      <c r="J56" s="15"/>
      <c r="K56" s="16"/>
      <c r="L56" s="15"/>
      <c r="M56" s="16"/>
      <c r="N56" s="15"/>
      <c r="O56" s="16"/>
      <c r="P56" s="15"/>
      <c r="Q56" s="16"/>
      <c r="R56" s="15"/>
      <c r="S56" s="16"/>
      <c r="T56" s="15"/>
      <c r="U56" s="16"/>
      <c r="V56" s="15"/>
      <c r="W56" s="16"/>
    </row>
    <row r="57" spans="1:23" ht="15" customHeight="1" x14ac:dyDescent="0.25">
      <c r="A57" s="225" t="str">
        <f ca="1">IFERROR(VLOOKUP('Lists (hide)'!G34,INDIRECT("'"&amp;$E$8&amp;"'!A:B"),2,0),"")</f>
        <v/>
      </c>
      <c r="C57" s="92" t="str" cm="1">
        <f t="array" aca="1" ref="C57" ca="1">IFERROR(
    IF(A57&lt;100,OFFSET(INDEX(INDIRECT("'"&amp;$E$8&amp;"'!D:D"), MATCH(A57, INDIRECT("'"&amp;$E$8&amp;"'!B:B"),0)), 0, 0, 1, 1),
        IF(A57&lt;200,OFFSET(INDEX(INDIRECT("'"&amp;$E$8&amp;"'!D:D"), MATCH(A57, INDIRECT("'"&amp;$E$8&amp;"'!B:B"),0)), 0, 0, 1, 5),
            IF(A57&gt;200, OFFSET(INDEX(INDIRECT("'"&amp;$E$8&amp;"'!D:D"), MATCH(A57, INDIRECT("'"&amp;$E$8&amp;"'!B:B"),0)), 0, 0, 1, 3),
                ""))),"")</f>
        <v/>
      </c>
      <c r="E57" s="19"/>
      <c r="H57" s="17" t="str" cm="1">
        <f t="array" aca="1" ref="H57" ca="1">IFERROR(IF(A57&lt;=20,"",IF(AND(A57&lt;200,A57&lt;&gt;33),OFFSET(INDEX(INDIRECT("'"&amp;$E$8&amp;"'!D:D"), MATCH(A57, INDIRECT("'"&amp;$E$8&amp;"'!B:B"),0)),0,5,1,14),OFFSET(INDEX(INDIRECT("'"&amp;$E$8&amp;"'!D:D"), MATCH(A57, INDIRECT("'"&amp;$E$8&amp;"'!B:B"),0)),0,4,1,14))),"")</f>
        <v/>
      </c>
      <c r="I57" s="18"/>
      <c r="J57" s="15"/>
      <c r="K57" s="16"/>
      <c r="L57" s="15"/>
      <c r="M57" s="16"/>
      <c r="N57" s="15"/>
      <c r="O57" s="16"/>
      <c r="P57" s="15"/>
      <c r="Q57" s="16"/>
      <c r="R57" s="15"/>
      <c r="S57" s="16"/>
      <c r="T57" s="15"/>
      <c r="U57" s="16"/>
      <c r="V57" s="15"/>
      <c r="W57" s="16"/>
    </row>
    <row r="58" spans="1:23" ht="15" customHeight="1" x14ac:dyDescent="0.25">
      <c r="A58" s="225" t="str">
        <f ca="1">IFERROR(VLOOKUP('Lists (hide)'!G35,INDIRECT("'"&amp;$E$8&amp;"'!A:B"),2,0),"")</f>
        <v/>
      </c>
      <c r="C58" s="92" t="str" cm="1">
        <f t="array" aca="1" ref="C58" ca="1">IFERROR(
    IF(A58&lt;100,OFFSET(INDEX(INDIRECT("'"&amp;$E$8&amp;"'!D:D"), MATCH(A58, INDIRECT("'"&amp;$E$8&amp;"'!B:B"),0)), 0, 0, 1, 1),
        IF(A58&lt;200,OFFSET(INDEX(INDIRECT("'"&amp;$E$8&amp;"'!D:D"), MATCH(A58, INDIRECT("'"&amp;$E$8&amp;"'!B:B"),0)), 0, 0, 1, 5),
            IF(A58&gt;200, OFFSET(INDEX(INDIRECT("'"&amp;$E$8&amp;"'!D:D"), MATCH(A58, INDIRECT("'"&amp;$E$8&amp;"'!B:B"),0)), 0, 0, 1, 3),
                ""))),"")</f>
        <v/>
      </c>
      <c r="E58" s="19"/>
      <c r="H58" s="17" t="str" cm="1">
        <f t="array" aca="1" ref="H58" ca="1">IFERROR(IF(A58&lt;=20,"",IF(AND(A58&lt;200,A58&lt;&gt;33),OFFSET(INDEX(INDIRECT("'"&amp;$E$8&amp;"'!D:D"), MATCH(A58, INDIRECT("'"&amp;$E$8&amp;"'!B:B"),0)),0,5,1,14),OFFSET(INDEX(INDIRECT("'"&amp;$E$8&amp;"'!D:D"), MATCH(A58, INDIRECT("'"&amp;$E$8&amp;"'!B:B"),0)),0,4,1,14))),"")</f>
        <v/>
      </c>
      <c r="I58" s="18"/>
      <c r="J58" s="15"/>
      <c r="K58" s="16"/>
      <c r="L58" s="15"/>
      <c r="M58" s="16"/>
      <c r="N58" s="15"/>
      <c r="O58" s="16"/>
      <c r="P58" s="15"/>
      <c r="Q58" s="16"/>
      <c r="R58" s="15"/>
      <c r="S58" s="16"/>
      <c r="T58" s="15"/>
      <c r="U58" s="16"/>
      <c r="V58" s="15"/>
      <c r="W58" s="16"/>
    </row>
    <row r="59" spans="1:23" ht="15" customHeight="1" x14ac:dyDescent="0.25">
      <c r="A59" s="225" t="str">
        <f ca="1">IFERROR(VLOOKUP('Lists (hide)'!G36,INDIRECT("'"&amp;$E$8&amp;"'!A:B"),2,0),"")</f>
        <v/>
      </c>
      <c r="C59" s="92" t="str" cm="1">
        <f t="array" aca="1" ref="C59" ca="1">IFERROR(
    IF(A59&lt;100,OFFSET(INDEX(INDIRECT("'"&amp;$E$8&amp;"'!D:D"), MATCH(A59, INDIRECT("'"&amp;$E$8&amp;"'!B:B"),0)), 0, 0, 1, 1),
        IF(A59&lt;200,OFFSET(INDEX(INDIRECT("'"&amp;$E$8&amp;"'!D:D"), MATCH(A59, INDIRECT("'"&amp;$E$8&amp;"'!B:B"),0)), 0, 0, 1, 5),
            IF(A59&gt;200, OFFSET(INDEX(INDIRECT("'"&amp;$E$8&amp;"'!D:D"), MATCH(A59, INDIRECT("'"&amp;$E$8&amp;"'!B:B"),0)), 0, 0, 1, 3),
                ""))),"")</f>
        <v/>
      </c>
      <c r="E59" s="19"/>
      <c r="H59" s="17" t="str" cm="1">
        <f t="array" aca="1" ref="H59" ca="1">IFERROR(IF(A59&lt;=20,"",IF(AND(A59&lt;200,A59&lt;&gt;33),OFFSET(INDEX(INDIRECT("'"&amp;$E$8&amp;"'!D:D"), MATCH(A59, INDIRECT("'"&amp;$E$8&amp;"'!B:B"),0)),0,5,1,14),OFFSET(INDEX(INDIRECT("'"&amp;$E$8&amp;"'!D:D"), MATCH(A59, INDIRECT("'"&amp;$E$8&amp;"'!B:B"),0)),0,4,1,14))),"")</f>
        <v/>
      </c>
      <c r="I59" s="18"/>
      <c r="J59" s="15"/>
      <c r="K59" s="16"/>
      <c r="L59" s="15"/>
      <c r="M59" s="16"/>
      <c r="N59" s="15"/>
      <c r="O59" s="16"/>
      <c r="P59" s="15"/>
      <c r="Q59" s="16"/>
      <c r="R59" s="15"/>
      <c r="S59" s="16"/>
      <c r="T59" s="15"/>
      <c r="U59" s="16"/>
      <c r="V59" s="15"/>
      <c r="W59" s="16"/>
    </row>
    <row r="60" spans="1:23" ht="15" customHeight="1" x14ac:dyDescent="0.25">
      <c r="A60" s="225" t="str">
        <f ca="1">IFERROR(VLOOKUP('Lists (hide)'!G37,INDIRECT("'"&amp;$E$8&amp;"'!A:B"),2,0),"")</f>
        <v/>
      </c>
      <c r="C60" s="92" t="str" cm="1">
        <f t="array" aca="1" ref="C60" ca="1">IFERROR(
    IF(A60&lt;100,OFFSET(INDEX(INDIRECT("'"&amp;$E$8&amp;"'!D:D"), MATCH(A60, INDIRECT("'"&amp;$E$8&amp;"'!B:B"),0)), 0, 0, 1, 1),
        IF(A60&lt;200,OFFSET(INDEX(INDIRECT("'"&amp;$E$8&amp;"'!D:D"), MATCH(A60, INDIRECT("'"&amp;$E$8&amp;"'!B:B"),0)), 0, 0, 1, 5),
            IF(A60&gt;200, OFFSET(INDEX(INDIRECT("'"&amp;$E$8&amp;"'!D:D"), MATCH(A60, INDIRECT("'"&amp;$E$8&amp;"'!B:B"),0)), 0, 0, 1, 3),
                ""))),"")</f>
        <v/>
      </c>
      <c r="E60" s="19"/>
      <c r="H60" s="17" t="str" cm="1">
        <f t="array" aca="1" ref="H60" ca="1">IFERROR(IF(A60&lt;=20,"",IF(AND(A60&lt;200,A60&lt;&gt;33),OFFSET(INDEX(INDIRECT("'"&amp;$E$8&amp;"'!D:D"), MATCH(A60, INDIRECT("'"&amp;$E$8&amp;"'!B:B"),0)),0,5,1,14),OFFSET(INDEX(INDIRECT("'"&amp;$E$8&amp;"'!D:D"), MATCH(A60, INDIRECT("'"&amp;$E$8&amp;"'!B:B"),0)),0,4,1,14))),"")</f>
        <v/>
      </c>
      <c r="I60" s="18"/>
      <c r="J60" s="15"/>
      <c r="K60" s="16"/>
      <c r="L60" s="15"/>
      <c r="M60" s="16"/>
      <c r="N60" s="15"/>
      <c r="O60" s="16"/>
      <c r="P60" s="15"/>
      <c r="Q60" s="16"/>
      <c r="R60" s="15"/>
      <c r="S60" s="16"/>
      <c r="T60" s="15"/>
      <c r="U60" s="16"/>
      <c r="V60" s="15"/>
      <c r="W60" s="16"/>
    </row>
    <row r="61" spans="1:23" ht="15" customHeight="1" x14ac:dyDescent="0.25">
      <c r="A61" s="225" t="str">
        <f ca="1">IFERROR(VLOOKUP('Lists (hide)'!G38,INDIRECT("'"&amp;$E$8&amp;"'!A:B"),2,0),"")</f>
        <v/>
      </c>
      <c r="C61" s="92" t="str" cm="1">
        <f t="array" aca="1" ref="C61" ca="1">IFERROR(
    IF(A61&lt;100,OFFSET(INDEX(INDIRECT("'"&amp;$E$8&amp;"'!D:D"), MATCH(A61, INDIRECT("'"&amp;$E$8&amp;"'!B:B"),0)), 0, 0, 1, 1),
        IF(A61&lt;200,OFFSET(INDEX(INDIRECT("'"&amp;$E$8&amp;"'!D:D"), MATCH(A61, INDIRECT("'"&amp;$E$8&amp;"'!B:B"),0)), 0, 0, 1, 5),
            IF(A61&gt;200, OFFSET(INDEX(INDIRECT("'"&amp;$E$8&amp;"'!D:D"), MATCH(A61, INDIRECT("'"&amp;$E$8&amp;"'!B:B"),0)), 0, 0, 1, 3),
                ""))),"")</f>
        <v/>
      </c>
      <c r="E61" s="19"/>
      <c r="H61" s="17" t="str" cm="1">
        <f t="array" aca="1" ref="H61" ca="1">IFERROR(IF(A61&lt;=20,"",IF(AND(A61&lt;200,A61&lt;&gt;33),OFFSET(INDEX(INDIRECT("'"&amp;$E$8&amp;"'!D:D"), MATCH(A61, INDIRECT("'"&amp;$E$8&amp;"'!B:B"),0)),0,5,1,14),OFFSET(INDEX(INDIRECT("'"&amp;$E$8&amp;"'!D:D"), MATCH(A61, INDIRECT("'"&amp;$E$8&amp;"'!B:B"),0)),0,4,1,14))),"")</f>
        <v/>
      </c>
      <c r="I61" s="18"/>
      <c r="J61" s="15"/>
      <c r="K61" s="16"/>
      <c r="L61" s="15"/>
      <c r="M61" s="16"/>
      <c r="N61" s="15"/>
      <c r="O61" s="16"/>
      <c r="P61" s="15"/>
      <c r="Q61" s="16"/>
      <c r="R61" s="15"/>
      <c r="S61" s="16"/>
      <c r="T61" s="15"/>
      <c r="U61" s="16"/>
      <c r="V61" s="15"/>
      <c r="W61" s="16"/>
    </row>
    <row r="62" spans="1:23" ht="15" customHeight="1" x14ac:dyDescent="0.25">
      <c r="A62" s="225" t="str">
        <f ca="1">IFERROR(VLOOKUP('Lists (hide)'!G39,INDIRECT("'"&amp;$E$8&amp;"'!A:B"),2,0),"")</f>
        <v/>
      </c>
      <c r="C62" s="92" t="str" cm="1">
        <f t="array" aca="1" ref="C62" ca="1">IFERROR(
    IF(A62&lt;100,OFFSET(INDEX(INDIRECT("'"&amp;$E$8&amp;"'!D:D"), MATCH(A62, INDIRECT("'"&amp;$E$8&amp;"'!B:B"),0)), 0, 0, 1, 1),
        IF(A62&lt;200,OFFSET(INDEX(INDIRECT("'"&amp;$E$8&amp;"'!D:D"), MATCH(A62, INDIRECT("'"&amp;$E$8&amp;"'!B:B"),0)), 0, 0, 1, 5),
            IF(A62&gt;200, OFFSET(INDEX(INDIRECT("'"&amp;$E$8&amp;"'!D:D"), MATCH(A62, INDIRECT("'"&amp;$E$8&amp;"'!B:B"),0)), 0, 0, 1, 3),
                ""))),"")</f>
        <v/>
      </c>
      <c r="E62" s="19"/>
      <c r="H62" s="17" t="str" cm="1">
        <f t="array" aca="1" ref="H62" ca="1">IFERROR(IF(A62&lt;=20,"",IF(AND(A62&lt;200,A62&lt;&gt;33),OFFSET(INDEX(INDIRECT("'"&amp;$E$8&amp;"'!D:D"), MATCH(A62, INDIRECT("'"&amp;$E$8&amp;"'!B:B"),0)),0,5,1,14),OFFSET(INDEX(INDIRECT("'"&amp;$E$8&amp;"'!D:D"), MATCH(A62, INDIRECT("'"&amp;$E$8&amp;"'!B:B"),0)),0,4,1,14))),"")</f>
        <v/>
      </c>
      <c r="I62" s="18"/>
      <c r="J62" s="15"/>
      <c r="K62" s="16"/>
      <c r="L62" s="15"/>
      <c r="M62" s="16"/>
      <c r="N62" s="15"/>
      <c r="O62" s="16"/>
      <c r="P62" s="15"/>
      <c r="Q62" s="16"/>
      <c r="R62" s="15"/>
      <c r="S62" s="16"/>
      <c r="T62" s="15"/>
      <c r="U62" s="16"/>
      <c r="V62" s="15"/>
      <c r="W62" s="16"/>
    </row>
    <row r="63" spans="1:23" ht="15" customHeight="1" x14ac:dyDescent="0.25">
      <c r="A63" s="225" t="str">
        <f ca="1">IFERROR(VLOOKUP('Lists (hide)'!G40,INDIRECT("'"&amp;$E$8&amp;"'!A:B"),2,0),"")</f>
        <v/>
      </c>
      <c r="C63" s="92" t="str" cm="1">
        <f t="array" aca="1" ref="C63" ca="1">IFERROR(
    IF(A63&lt;100,OFFSET(INDEX(INDIRECT("'"&amp;$E$8&amp;"'!D:D"), MATCH(A63, INDIRECT("'"&amp;$E$8&amp;"'!B:B"),0)), 0, 0, 1, 1),
        IF(A63&lt;200,OFFSET(INDEX(INDIRECT("'"&amp;$E$8&amp;"'!D:D"), MATCH(A63, INDIRECT("'"&amp;$E$8&amp;"'!B:B"),0)), 0, 0, 1, 5),
            IF(A63&gt;200, OFFSET(INDEX(INDIRECT("'"&amp;$E$8&amp;"'!D:D"), MATCH(A63, INDIRECT("'"&amp;$E$8&amp;"'!B:B"),0)), 0, 0, 1, 3),
                ""))),"")</f>
        <v/>
      </c>
      <c r="E63" s="19"/>
      <c r="H63" s="17" t="str" cm="1">
        <f t="array" aca="1" ref="H63" ca="1">IFERROR(IF(A63&lt;=20,"",IF(AND(A63&lt;200,A63&lt;&gt;33),OFFSET(INDEX(INDIRECT("'"&amp;$E$8&amp;"'!D:D"), MATCH(A63, INDIRECT("'"&amp;$E$8&amp;"'!B:B"),0)),0,5,1,14),OFFSET(INDEX(INDIRECT("'"&amp;$E$8&amp;"'!D:D"), MATCH(A63, INDIRECT("'"&amp;$E$8&amp;"'!B:B"),0)),0,4,1,14))),"")</f>
        <v/>
      </c>
      <c r="I63" s="18"/>
      <c r="J63" s="15"/>
      <c r="K63" s="16"/>
      <c r="L63" s="15"/>
      <c r="M63" s="16"/>
      <c r="N63" s="15"/>
      <c r="O63" s="16"/>
      <c r="P63" s="15"/>
      <c r="Q63" s="16"/>
      <c r="R63" s="15"/>
      <c r="S63" s="16"/>
      <c r="T63" s="15"/>
      <c r="U63" s="16"/>
      <c r="V63" s="15"/>
      <c r="W63" s="16"/>
    </row>
    <row r="64" spans="1:23" ht="15" customHeight="1" x14ac:dyDescent="0.25">
      <c r="A64" s="225" t="str">
        <f ca="1">IFERROR(VLOOKUP('Lists (hide)'!G41,INDIRECT("'"&amp;$E$8&amp;"'!A:B"),2,0),"")</f>
        <v/>
      </c>
      <c r="C64" s="92" t="str" cm="1">
        <f t="array" aca="1" ref="C64" ca="1">IFERROR(
    IF(A64&lt;100,OFFSET(INDEX(INDIRECT("'"&amp;$E$8&amp;"'!D:D"), MATCH(A64, INDIRECT("'"&amp;$E$8&amp;"'!B:B"),0)), 0, 0, 1, 1),
        IF(A64&lt;200,OFFSET(INDEX(INDIRECT("'"&amp;$E$8&amp;"'!D:D"), MATCH(A64, INDIRECT("'"&amp;$E$8&amp;"'!B:B"),0)), 0, 0, 1, 5),
            IF(A64&gt;200, OFFSET(INDEX(INDIRECT("'"&amp;$E$8&amp;"'!D:D"), MATCH(A64, INDIRECT("'"&amp;$E$8&amp;"'!B:B"),0)), 0, 0, 1, 3),
                ""))),"")</f>
        <v/>
      </c>
      <c r="E64" s="19"/>
      <c r="H64" s="17" t="str" cm="1">
        <f t="array" aca="1" ref="H64" ca="1">IFERROR(IF(A64&lt;=20,"",IF(AND(A64&lt;200,A64&lt;&gt;33),OFFSET(INDEX(INDIRECT("'"&amp;$E$8&amp;"'!D:D"), MATCH(A64, INDIRECT("'"&amp;$E$8&amp;"'!B:B"),0)),0,5,1,14),OFFSET(INDEX(INDIRECT("'"&amp;$E$8&amp;"'!D:D"), MATCH(A64, INDIRECT("'"&amp;$E$8&amp;"'!B:B"),0)),0,4,1,14))),"")</f>
        <v/>
      </c>
      <c r="I64" s="18"/>
      <c r="J64" s="15"/>
      <c r="K64" s="16"/>
      <c r="L64" s="15"/>
      <c r="M64" s="16"/>
      <c r="N64" s="15"/>
      <c r="O64" s="16"/>
      <c r="P64" s="15"/>
      <c r="Q64" s="16"/>
      <c r="R64" s="15"/>
      <c r="S64" s="16"/>
      <c r="T64" s="15"/>
      <c r="U64" s="16"/>
      <c r="V64" s="15"/>
      <c r="W64" s="16"/>
    </row>
    <row r="65" spans="1:8" ht="15" customHeight="1" x14ac:dyDescent="0.25">
      <c r="A65" s="225" t="str">
        <f ca="1">IFERROR(VLOOKUP('Lists (hide)'!G42,INDIRECT("'"&amp;$E$8&amp;"'!A:B"),2,0),"")</f>
        <v/>
      </c>
      <c r="C65" s="92" t="str" cm="1">
        <f t="array" aca="1" ref="C65" ca="1">IFERROR(
    IF(A65&lt;100,OFFSET(INDEX(INDIRECT("'"&amp;$E$8&amp;"'!D:D"), MATCH(A65, INDIRECT("'"&amp;$E$8&amp;"'!B:B"),0)), 0, 0, 1, 1),
        IF(A65&lt;200,OFFSET(INDEX(INDIRECT("'"&amp;$E$8&amp;"'!D:D"), MATCH(A65, INDIRECT("'"&amp;$E$8&amp;"'!B:B"),0)), 0, 0, 1, 5),
            IF(A65&gt;200, OFFSET(INDEX(INDIRECT("'"&amp;$E$8&amp;"'!D:D"), MATCH(A65, INDIRECT("'"&amp;$E$8&amp;"'!B:B"),0)), 0, 0, 1, 3),
                ""))),"")</f>
        <v/>
      </c>
      <c r="E65" s="19"/>
      <c r="H65" s="17" t="str" cm="1">
        <f t="array" aca="1" ref="H65" ca="1">IFERROR(IF(A65&lt;=20,"",IF(AND(A65&lt;200,A65&lt;&gt;33),OFFSET(INDEX(INDIRECT("'"&amp;$E$8&amp;"'!D:D"), MATCH(A65, INDIRECT("'"&amp;$E$8&amp;"'!B:B"),0)),0,5,1,14),OFFSET(INDEX(INDIRECT("'"&amp;$E$8&amp;"'!D:D"), MATCH(A65, INDIRECT("'"&amp;$E$8&amp;"'!B:B"),0)),0,4,1,14))),"")</f>
        <v/>
      </c>
    </row>
    <row r="66" spans="1:8" ht="15" customHeight="1" x14ac:dyDescent="0.25">
      <c r="A66" s="225" t="str">
        <f ca="1">IFERROR(VLOOKUP('Lists (hide)'!G43,INDIRECT("'"&amp;$E$8&amp;"'!A:B"),2,0),"")</f>
        <v/>
      </c>
      <c r="C66" s="92" t="str" cm="1">
        <f t="array" aca="1" ref="C66" ca="1">IFERROR(
    IF(A66&lt;100,OFFSET(INDEX(INDIRECT("'"&amp;$E$8&amp;"'!D:D"), MATCH(A66, INDIRECT("'"&amp;$E$8&amp;"'!B:B"),0)), 0, 0, 1, 1),
        IF(A66&lt;200,OFFSET(INDEX(INDIRECT("'"&amp;$E$8&amp;"'!D:D"), MATCH(A66, INDIRECT("'"&amp;$E$8&amp;"'!B:B"),0)), 0, 0, 1, 5),
            IF(A66&gt;200, OFFSET(INDEX(INDIRECT("'"&amp;$E$8&amp;"'!D:D"), MATCH(A66, INDIRECT("'"&amp;$E$8&amp;"'!B:B"),0)), 0, 0, 1, 3),
                ""))),"")</f>
        <v/>
      </c>
      <c r="D66" s="66"/>
      <c r="E66" s="19"/>
      <c r="H66" s="17" t="str" cm="1">
        <f t="array" aca="1" ref="H66" ca="1">IFERROR(IF(A66&lt;=20,"",IF(AND(A66&lt;200,A66&lt;&gt;33),OFFSET(INDEX(INDIRECT("'"&amp;$E$8&amp;"'!D:D"), MATCH(A66, INDIRECT("'"&amp;$E$8&amp;"'!B:B"),0)),0,5,1,14),OFFSET(INDEX(INDIRECT("'"&amp;$E$8&amp;"'!D:D"), MATCH(A66, INDIRECT("'"&amp;$E$8&amp;"'!B:B"),0)),0,4,1,14))),"")</f>
        <v/>
      </c>
    </row>
    <row r="67" spans="1:8" ht="15" customHeight="1" x14ac:dyDescent="0.25">
      <c r="A67" s="225" t="str">
        <f ca="1">IFERROR(VLOOKUP('Lists (hide)'!G44,INDIRECT("'"&amp;$E$8&amp;"'!A:B"),2,0),"")</f>
        <v/>
      </c>
      <c r="C67" s="92" t="str" cm="1">
        <f t="array" aca="1" ref="C67" ca="1">IFERROR(
    IF(A67&lt;100,OFFSET(INDEX(INDIRECT("'"&amp;$E$8&amp;"'!D:D"), MATCH(A67, INDIRECT("'"&amp;$E$8&amp;"'!B:B"),0)), 0, 0, 1, 1),
        IF(A67&lt;200,OFFSET(INDEX(INDIRECT("'"&amp;$E$8&amp;"'!D:D"), MATCH(A67, INDIRECT("'"&amp;$E$8&amp;"'!B:B"),0)), 0, 0, 1, 5),
            IF(A67&gt;200, OFFSET(INDEX(INDIRECT("'"&amp;$E$8&amp;"'!D:D"), MATCH(A67, INDIRECT("'"&amp;$E$8&amp;"'!B:B"),0)), 0, 0, 1, 3),
                ""))),"")</f>
        <v/>
      </c>
      <c r="E67" s="19"/>
      <c r="H67" s="17" t="str" cm="1">
        <f t="array" aca="1" ref="H67" ca="1">IFERROR(IF(A67&lt;=20,"",IF(AND(A67&lt;200,A67&lt;&gt;33),OFFSET(INDEX(INDIRECT("'"&amp;$E$8&amp;"'!D:D"), MATCH(A67, INDIRECT("'"&amp;$E$8&amp;"'!B:B"),0)),0,5,1,14),OFFSET(INDEX(INDIRECT("'"&amp;$E$8&amp;"'!D:D"), MATCH(A67, INDIRECT("'"&amp;$E$8&amp;"'!B:B"),0)),0,4,1,14))),"")</f>
        <v/>
      </c>
    </row>
    <row r="68" spans="1:8" ht="15" customHeight="1" x14ac:dyDescent="0.25">
      <c r="A68" s="225" t="str">
        <f ca="1">IFERROR(VLOOKUP('Lists (hide)'!G45,INDIRECT("'"&amp;$E$8&amp;"'!A:B"),2,0),"")</f>
        <v/>
      </c>
      <c r="C68" s="92" t="str" cm="1">
        <f t="array" aca="1" ref="C68" ca="1">IFERROR(
    IF(A68&lt;100,OFFSET(INDEX(INDIRECT("'"&amp;$E$8&amp;"'!D:D"), MATCH(A68, INDIRECT("'"&amp;$E$8&amp;"'!B:B"),0)), 0, 0, 1, 1),
        IF(A68&lt;200,OFFSET(INDEX(INDIRECT("'"&amp;$E$8&amp;"'!D:D"), MATCH(A68, INDIRECT("'"&amp;$E$8&amp;"'!B:B"),0)), 0, 0, 1, 5),
            IF(A68&gt;200, OFFSET(INDEX(INDIRECT("'"&amp;$E$8&amp;"'!D:D"), MATCH(A68, INDIRECT("'"&amp;$E$8&amp;"'!B:B"),0)), 0, 0, 1, 3),
                ""))),"")</f>
        <v/>
      </c>
      <c r="E68" s="19"/>
      <c r="H68" s="17" t="str" cm="1">
        <f t="array" aca="1" ref="H68" ca="1">IFERROR(IF(A68&lt;=20,"",IF(AND(A68&lt;200,A68&lt;&gt;33),OFFSET(INDEX(INDIRECT("'"&amp;$E$8&amp;"'!D:D"), MATCH(A68, INDIRECT("'"&amp;$E$8&amp;"'!B:B"),0)),0,5,1,14),OFFSET(INDEX(INDIRECT("'"&amp;$E$8&amp;"'!D:D"), MATCH(A68, INDIRECT("'"&amp;$E$8&amp;"'!B:B"),0)),0,4,1,14))),"")</f>
        <v/>
      </c>
    </row>
    <row r="69" spans="1:8" ht="15" customHeight="1" x14ac:dyDescent="0.25">
      <c r="A69" s="225" t="str">
        <f ca="1">IFERROR(VLOOKUP('Lists (hide)'!G46,INDIRECT("'"&amp;$E$8&amp;"'!A:B"),2,0),"")</f>
        <v/>
      </c>
      <c r="C69" s="92" t="str" cm="1">
        <f t="array" aca="1" ref="C69" ca="1">IFERROR(
    IF(A69&lt;100,OFFSET(INDEX(INDIRECT("'"&amp;$E$8&amp;"'!D:D"), MATCH(A69, INDIRECT("'"&amp;$E$8&amp;"'!B:B"),0)), 0, 0, 1, 1),
        IF(A69&lt;200,OFFSET(INDEX(INDIRECT("'"&amp;$E$8&amp;"'!D:D"), MATCH(A69, INDIRECT("'"&amp;$E$8&amp;"'!B:B"),0)), 0, 0, 1, 5),
            IF(A69&gt;200, OFFSET(INDEX(INDIRECT("'"&amp;$E$8&amp;"'!D:D"), MATCH(A69, INDIRECT("'"&amp;$E$8&amp;"'!B:B"),0)), 0, 0, 1, 3),
                ""))),"")</f>
        <v/>
      </c>
      <c r="E69" s="19"/>
      <c r="H69" s="17" t="str" cm="1">
        <f t="array" aca="1" ref="H69" ca="1">IFERROR(IF(A69&lt;=20,"",IF(AND(A69&lt;200,A69&lt;&gt;33),OFFSET(INDEX(INDIRECT("'"&amp;$E$8&amp;"'!D:D"), MATCH(A69, INDIRECT("'"&amp;$E$8&amp;"'!B:B"),0)),0,5,1,14),OFFSET(INDEX(INDIRECT("'"&amp;$E$8&amp;"'!D:D"), MATCH(A69, INDIRECT("'"&amp;$E$8&amp;"'!B:B"),0)),0,4,1,14))),"")</f>
        <v/>
      </c>
    </row>
    <row r="70" spans="1:8" ht="15" customHeight="1" x14ac:dyDescent="0.25">
      <c r="A70" s="225" t="str">
        <f ca="1">IFERROR(VLOOKUP('Lists (hide)'!G47,INDIRECT("'"&amp;$E$8&amp;"'!A:B"),2,0),"")</f>
        <v/>
      </c>
      <c r="C70" s="92" t="str" cm="1">
        <f t="array" aca="1" ref="C70" ca="1">IFERROR(
    IF(A70&lt;100,OFFSET(INDEX(INDIRECT("'"&amp;$E$8&amp;"'!D:D"), MATCH(A70, INDIRECT("'"&amp;$E$8&amp;"'!B:B"),0)), 0, 0, 1, 1),
        IF(A70&lt;200,OFFSET(INDEX(INDIRECT("'"&amp;$E$8&amp;"'!D:D"), MATCH(A70, INDIRECT("'"&amp;$E$8&amp;"'!B:B"),0)), 0, 0, 1, 5),
            IF(A70&gt;200, OFFSET(INDEX(INDIRECT("'"&amp;$E$8&amp;"'!D:D"), MATCH(A70, INDIRECT("'"&amp;$E$8&amp;"'!B:B"),0)), 0, 0, 1, 3),
                ""))),"")</f>
        <v/>
      </c>
      <c r="E70" s="19"/>
      <c r="H70" s="17" t="str" cm="1">
        <f t="array" aca="1" ref="H70" ca="1">IFERROR(IF(A70&lt;=20,"",IF(AND(A70&lt;200,A70&lt;&gt;33),OFFSET(INDEX(INDIRECT("'"&amp;$E$8&amp;"'!D:D"), MATCH(A70, INDIRECT("'"&amp;$E$8&amp;"'!B:B"),0)),0,5,1,14),OFFSET(INDEX(INDIRECT("'"&amp;$E$8&amp;"'!D:D"), MATCH(A70, INDIRECT("'"&amp;$E$8&amp;"'!B:B"),0)),0,4,1,14))),"")</f>
        <v/>
      </c>
    </row>
    <row r="71" spans="1:8" ht="15" customHeight="1" x14ac:dyDescent="0.25">
      <c r="A71" s="225" t="str">
        <f ca="1">IFERROR(VLOOKUP('Lists (hide)'!G48,INDIRECT("'"&amp;$E$8&amp;"'!A:B"),2,0),"")</f>
        <v/>
      </c>
      <c r="C71" s="92" t="str" cm="1">
        <f t="array" aca="1" ref="C71" ca="1">IFERROR(
    IF(A71&lt;100,OFFSET(INDEX(INDIRECT("'"&amp;$E$8&amp;"'!D:D"), MATCH(A71, INDIRECT("'"&amp;$E$8&amp;"'!B:B"),0)), 0, 0, 1, 1),
        IF(A71&lt;200,OFFSET(INDEX(INDIRECT("'"&amp;$E$8&amp;"'!D:D"), MATCH(A71, INDIRECT("'"&amp;$E$8&amp;"'!B:B"),0)), 0, 0, 1, 5),
            IF(A71&gt;200, OFFSET(INDEX(INDIRECT("'"&amp;$E$8&amp;"'!D:D"), MATCH(A71, INDIRECT("'"&amp;$E$8&amp;"'!B:B"),0)), 0, 0, 1, 3),
                ""))),"")</f>
        <v/>
      </c>
      <c r="E71" s="19"/>
      <c r="H71" s="17" t="str" cm="1">
        <f t="array" aca="1" ref="H71" ca="1">IFERROR(IF(A71&lt;=20,"",IF(AND(A71&lt;200,A71&lt;&gt;33),OFFSET(INDEX(INDIRECT("'"&amp;$E$8&amp;"'!D:D"), MATCH(A71, INDIRECT("'"&amp;$E$8&amp;"'!B:B"),0)),0,5,1,14),OFFSET(INDEX(INDIRECT("'"&amp;$E$8&amp;"'!D:D"), MATCH(A71, INDIRECT("'"&amp;$E$8&amp;"'!B:B"),0)),0,4,1,14))),"")</f>
        <v/>
      </c>
    </row>
    <row r="72" spans="1:8" ht="15" customHeight="1" x14ac:dyDescent="0.25">
      <c r="A72" s="225" t="str">
        <f ca="1">IFERROR(VLOOKUP('Lists (hide)'!G49,INDIRECT("'"&amp;$E$8&amp;"'!A:B"),2,0),"")</f>
        <v/>
      </c>
      <c r="C72" s="92" t="str" cm="1">
        <f t="array" aca="1" ref="C72" ca="1">IFERROR(
    IF(A72&lt;100,OFFSET(INDEX(INDIRECT("'"&amp;$E$8&amp;"'!D:D"), MATCH(A72, INDIRECT("'"&amp;$E$8&amp;"'!B:B"),0)), 0, 0, 1, 1),
        IF(A72&lt;200,OFFSET(INDEX(INDIRECT("'"&amp;$E$8&amp;"'!D:D"), MATCH(A72, INDIRECT("'"&amp;$E$8&amp;"'!B:B"),0)), 0, 0, 1, 5),
            IF(A72&gt;200, OFFSET(INDEX(INDIRECT("'"&amp;$E$8&amp;"'!D:D"), MATCH(A72, INDIRECT("'"&amp;$E$8&amp;"'!B:B"),0)), 0, 0, 1, 3),
                ""))),"")</f>
        <v/>
      </c>
      <c r="E72" s="19"/>
      <c r="H72" s="17" t="str" cm="1">
        <f t="array" aca="1" ref="H72" ca="1">IFERROR(IF(A72&lt;=20,"",IF(AND(A72&lt;200,A72&lt;&gt;33),OFFSET(INDEX(INDIRECT("'"&amp;$E$8&amp;"'!D:D"), MATCH(A72, INDIRECT("'"&amp;$E$8&amp;"'!B:B"),0)),0,5,1,14),OFFSET(INDEX(INDIRECT("'"&amp;$E$8&amp;"'!D:D"), MATCH(A72, INDIRECT("'"&amp;$E$8&amp;"'!B:B"),0)),0,4,1,14))),"")</f>
        <v/>
      </c>
    </row>
    <row r="73" spans="1:8" ht="15" customHeight="1" x14ac:dyDescent="0.25">
      <c r="A73" s="225" t="str">
        <f ca="1">IFERROR(VLOOKUP('Lists (hide)'!G50,INDIRECT("'"&amp;$E$8&amp;"'!A:B"),2,0),"")</f>
        <v/>
      </c>
      <c r="C73" s="92" t="str" cm="1">
        <f t="array" aca="1" ref="C73" ca="1">IFERROR(
    IF(A73&lt;100,OFFSET(INDEX(INDIRECT("'"&amp;$E$8&amp;"'!D:D"), MATCH(A73, INDIRECT("'"&amp;$E$8&amp;"'!B:B"),0)), 0, 0, 1, 1),
        IF(A73&lt;200,OFFSET(INDEX(INDIRECT("'"&amp;$E$8&amp;"'!D:D"), MATCH(A73, INDIRECT("'"&amp;$E$8&amp;"'!B:B"),0)), 0, 0, 1, 5),
            IF(A73&gt;200, OFFSET(INDEX(INDIRECT("'"&amp;$E$8&amp;"'!D:D"), MATCH(A73, INDIRECT("'"&amp;$E$8&amp;"'!B:B"),0)), 0, 0, 1, 3),
                ""))),"")</f>
        <v/>
      </c>
      <c r="E73" s="19"/>
      <c r="H73" s="17" t="str" cm="1">
        <f t="array" aca="1" ref="H73" ca="1">IFERROR(IF(A73&lt;=20,"",IF(AND(A73&lt;200,A73&lt;&gt;33),OFFSET(INDEX(INDIRECT("'"&amp;$E$8&amp;"'!D:D"), MATCH(A73, INDIRECT("'"&amp;$E$8&amp;"'!B:B"),0)),0,5,1,14),OFFSET(INDEX(INDIRECT("'"&amp;$E$8&amp;"'!D:D"), MATCH(A73, INDIRECT("'"&amp;$E$8&amp;"'!B:B"),0)),0,4,1,14))),"")</f>
        <v/>
      </c>
    </row>
    <row r="74" spans="1:8" ht="15" customHeight="1" x14ac:dyDescent="0.25">
      <c r="A74" s="225" t="str">
        <f ca="1">IFERROR(VLOOKUP('Lists (hide)'!G51,INDIRECT("'"&amp;$E$8&amp;"'!A:B"),2,0),"")</f>
        <v/>
      </c>
      <c r="C74" s="92" t="str" cm="1">
        <f t="array" aca="1" ref="C74" ca="1">IFERROR(
    IF(A74&lt;100,OFFSET(INDEX(INDIRECT("'"&amp;$E$8&amp;"'!D:D"), MATCH(A74, INDIRECT("'"&amp;$E$8&amp;"'!B:B"),0)), 0, 0, 1, 1),
        IF(A74&lt;200,OFFSET(INDEX(INDIRECT("'"&amp;$E$8&amp;"'!D:D"), MATCH(A74, INDIRECT("'"&amp;$E$8&amp;"'!B:B"),0)), 0, 0, 1, 5),
            IF(A74&gt;200, OFFSET(INDEX(INDIRECT("'"&amp;$E$8&amp;"'!D:D"), MATCH(A74, INDIRECT("'"&amp;$E$8&amp;"'!B:B"),0)), 0, 0, 1, 3),
                ""))),"")</f>
        <v/>
      </c>
      <c r="E74" s="19"/>
      <c r="H74" s="17" t="str" cm="1">
        <f t="array" aca="1" ref="H74" ca="1">IFERROR(IF(A74&lt;=20,"",IF(AND(A74&lt;200,A74&lt;&gt;33),OFFSET(INDEX(INDIRECT("'"&amp;$E$8&amp;"'!D:D"), MATCH(A74, INDIRECT("'"&amp;$E$8&amp;"'!B:B"),0)),0,5,1,14),OFFSET(INDEX(INDIRECT("'"&amp;$E$8&amp;"'!D:D"), MATCH(A74, INDIRECT("'"&amp;$E$8&amp;"'!B:B"),0)),0,4,1,14))),"")</f>
        <v/>
      </c>
    </row>
    <row r="75" spans="1:8" ht="15" customHeight="1" x14ac:dyDescent="0.25">
      <c r="A75" s="225" t="str">
        <f ca="1">IFERROR(VLOOKUP('Lists (hide)'!G52,INDIRECT("'"&amp;$E$8&amp;"'!A:B"),2,0),"")</f>
        <v/>
      </c>
      <c r="C75" s="92" t="str" cm="1">
        <f t="array" aca="1" ref="C75" ca="1">IFERROR(
    IF(A75&lt;100,OFFSET(INDEX(INDIRECT("'"&amp;$E$8&amp;"'!D:D"), MATCH(A75, INDIRECT("'"&amp;$E$8&amp;"'!B:B"),0)), 0, 0, 1, 1),
        IF(A75&lt;200,OFFSET(INDEX(INDIRECT("'"&amp;$E$8&amp;"'!D:D"), MATCH(A75, INDIRECT("'"&amp;$E$8&amp;"'!B:B"),0)), 0, 0, 1, 5),
            IF(A75&gt;200, OFFSET(INDEX(INDIRECT("'"&amp;$E$8&amp;"'!D:D"), MATCH(A75, INDIRECT("'"&amp;$E$8&amp;"'!B:B"),0)), 0, 0, 1, 3),
                ""))),"")</f>
        <v/>
      </c>
      <c r="E75" s="19"/>
      <c r="H75" s="17" t="str" cm="1">
        <f t="array" aca="1" ref="H75" ca="1">IFERROR(IF(A75&lt;=20,"",IF(AND(A75&lt;200,A75&lt;&gt;33),OFFSET(INDEX(INDIRECT("'"&amp;$E$8&amp;"'!D:D"), MATCH(A75, INDIRECT("'"&amp;$E$8&amp;"'!B:B"),0)),0,5,1,14),OFFSET(INDEX(INDIRECT("'"&amp;$E$8&amp;"'!D:D"), MATCH(A75, INDIRECT("'"&amp;$E$8&amp;"'!B:B"),0)),0,4,1,14))),"")</f>
        <v/>
      </c>
    </row>
    <row r="76" spans="1:8" ht="15" customHeight="1" x14ac:dyDescent="0.25">
      <c r="A76" s="225" t="str">
        <f ca="1">IFERROR(VLOOKUP('Lists (hide)'!G53,INDIRECT("'"&amp;$E$8&amp;"'!A:B"),2,0),"")</f>
        <v/>
      </c>
      <c r="C76" s="92" t="str" cm="1">
        <f t="array" aca="1" ref="C76" ca="1">IFERROR(
    IF(A76&lt;100,OFFSET(INDEX(INDIRECT("'"&amp;$E$8&amp;"'!D:D"), MATCH(A76, INDIRECT("'"&amp;$E$8&amp;"'!B:B"),0)), 0, 0, 1, 1),
        IF(A76&lt;200,OFFSET(INDEX(INDIRECT("'"&amp;$E$8&amp;"'!D:D"), MATCH(A76, INDIRECT("'"&amp;$E$8&amp;"'!B:B"),0)), 0, 0, 1, 5),
            IF(A76&gt;200, OFFSET(INDEX(INDIRECT("'"&amp;$E$8&amp;"'!D:D"), MATCH(A76, INDIRECT("'"&amp;$E$8&amp;"'!B:B"),0)), 0, 0, 1, 3),
                ""))),"")</f>
        <v/>
      </c>
      <c r="E76" s="19"/>
      <c r="H76" s="17" t="str" cm="1">
        <f t="array" aca="1" ref="H76" ca="1">IFERROR(IF(A76&lt;=20,"",IF(AND(A76&lt;200,A76&lt;&gt;33),OFFSET(INDEX(INDIRECT("'"&amp;$E$8&amp;"'!D:D"), MATCH(A76, INDIRECT("'"&amp;$E$8&amp;"'!B:B"),0)),0,5,1,14),OFFSET(INDEX(INDIRECT("'"&amp;$E$8&amp;"'!D:D"), MATCH(A76, INDIRECT("'"&amp;$E$8&amp;"'!B:B"),0)),0,4,1,14))),"")</f>
        <v/>
      </c>
    </row>
    <row r="77" spans="1:8" ht="15" customHeight="1" x14ac:dyDescent="0.25">
      <c r="A77" s="225" t="str">
        <f ca="1">IFERROR(VLOOKUP('Lists (hide)'!G54,INDIRECT("'"&amp;$E$8&amp;"'!A:B"),2,0),"")</f>
        <v/>
      </c>
      <c r="C77" s="92" t="str" cm="1">
        <f t="array" aca="1" ref="C77" ca="1">IFERROR(
    IF(A77&lt;100,OFFSET(INDEX(INDIRECT("'"&amp;$E$8&amp;"'!D:D"), MATCH(A77, INDIRECT("'"&amp;$E$8&amp;"'!B:B"),0)), 0, 0, 1, 1),
        IF(A77&lt;200,OFFSET(INDEX(INDIRECT("'"&amp;$E$8&amp;"'!D:D"), MATCH(A77, INDIRECT("'"&amp;$E$8&amp;"'!B:B"),0)), 0, 0, 1, 5),
            IF(A77&gt;200, OFFSET(INDEX(INDIRECT("'"&amp;$E$8&amp;"'!D:D"), MATCH(A77, INDIRECT("'"&amp;$E$8&amp;"'!B:B"),0)), 0, 0, 1, 3),
                ""))),"")</f>
        <v/>
      </c>
      <c r="E77" s="19"/>
      <c r="H77" s="17" t="str" cm="1">
        <f t="array" aca="1" ref="H77" ca="1">IFERROR(IF(A77&lt;=20,"",IF(AND(A77&lt;200,A77&lt;&gt;33),OFFSET(INDEX(INDIRECT("'"&amp;$E$8&amp;"'!D:D"), MATCH(A77, INDIRECT("'"&amp;$E$8&amp;"'!B:B"),0)),0,5,1,14),OFFSET(INDEX(INDIRECT("'"&amp;$E$8&amp;"'!D:D"), MATCH(A77, INDIRECT("'"&amp;$E$8&amp;"'!B:B"),0)),0,4,1,14))),"")</f>
        <v/>
      </c>
    </row>
    <row r="78" spans="1:8" ht="15" customHeight="1" x14ac:dyDescent="0.25">
      <c r="A78" s="225" t="str">
        <f ca="1">IFERROR(VLOOKUP('Lists (hide)'!G55,INDIRECT("'"&amp;$E$8&amp;"'!A:B"),2,0),"")</f>
        <v/>
      </c>
      <c r="C78" s="92" t="str" cm="1">
        <f t="array" aca="1" ref="C78" ca="1">IFERROR(
    IF(A78&lt;100,OFFSET(INDEX(INDIRECT("'"&amp;$E$8&amp;"'!D:D"), MATCH(A78, INDIRECT("'"&amp;$E$8&amp;"'!B:B"),0)), 0, 0, 1, 1),
        IF(A78&lt;200,OFFSET(INDEX(INDIRECT("'"&amp;$E$8&amp;"'!D:D"), MATCH(A78, INDIRECT("'"&amp;$E$8&amp;"'!B:B"),0)), 0, 0, 1, 5),
            IF(A78&gt;200, OFFSET(INDEX(INDIRECT("'"&amp;$E$8&amp;"'!D:D"), MATCH(A78, INDIRECT("'"&amp;$E$8&amp;"'!B:B"),0)), 0, 0, 1, 3),
                ""))),"")</f>
        <v/>
      </c>
      <c r="E78" s="19"/>
      <c r="H78" s="17" t="str" cm="1">
        <f t="array" aca="1" ref="H78" ca="1">IFERROR(IF(A78&lt;=20,"",IF(AND(A78&lt;200,A78&lt;&gt;33),OFFSET(INDEX(INDIRECT("'"&amp;$E$8&amp;"'!D:D"), MATCH(A78, INDIRECT("'"&amp;$E$8&amp;"'!B:B"),0)),0,5,1,14),OFFSET(INDEX(INDIRECT("'"&amp;$E$8&amp;"'!D:D"), MATCH(A78, INDIRECT("'"&amp;$E$8&amp;"'!B:B"),0)),0,4,1,14))),"")</f>
        <v/>
      </c>
    </row>
    <row r="79" spans="1:8" ht="15" customHeight="1" x14ac:dyDescent="0.25">
      <c r="A79" s="225" t="str">
        <f ca="1">IFERROR(VLOOKUP('Lists (hide)'!G56,INDIRECT("'"&amp;$E$8&amp;"'!A:B"),2,0),"")</f>
        <v/>
      </c>
      <c r="C79" s="92" t="str" cm="1">
        <f t="array" aca="1" ref="C79" ca="1">IFERROR(
    IF(A79&lt;100,OFFSET(INDEX(INDIRECT("'"&amp;$E$8&amp;"'!D:D"), MATCH(A79, INDIRECT("'"&amp;$E$8&amp;"'!B:B"),0)), 0, 0, 1, 1),
        IF(A79&lt;200,OFFSET(INDEX(INDIRECT("'"&amp;$E$8&amp;"'!D:D"), MATCH(A79, INDIRECT("'"&amp;$E$8&amp;"'!B:B"),0)), 0, 0, 1, 5),
            IF(A79&gt;200, OFFSET(INDEX(INDIRECT("'"&amp;$E$8&amp;"'!D:D"), MATCH(A79, INDIRECT("'"&amp;$E$8&amp;"'!B:B"),0)), 0, 0, 1, 3),
                ""))),"")</f>
        <v/>
      </c>
      <c r="E79" s="19"/>
      <c r="H79" s="17" t="str" cm="1">
        <f t="array" aca="1" ref="H79" ca="1">IFERROR(IF(A79&lt;=20,"",IF(AND(A79&lt;200,A79&lt;&gt;33),OFFSET(INDEX(INDIRECT("'"&amp;$E$8&amp;"'!D:D"), MATCH(A79, INDIRECT("'"&amp;$E$8&amp;"'!B:B"),0)),0,5,1,14),OFFSET(INDEX(INDIRECT("'"&amp;$E$8&amp;"'!D:D"), MATCH(A79, INDIRECT("'"&amp;$E$8&amp;"'!B:B"),0)),0,4,1,14))),"")</f>
        <v/>
      </c>
    </row>
    <row r="80" spans="1:8" ht="15" customHeight="1" x14ac:dyDescent="0.25">
      <c r="A80" s="225" t="str">
        <f ca="1">IFERROR(VLOOKUP('Lists (hide)'!G57,INDIRECT("'"&amp;$E$8&amp;"'!A:B"),2,0),"")</f>
        <v/>
      </c>
      <c r="C80" s="92" t="str" cm="1">
        <f t="array" aca="1" ref="C80" ca="1">IFERROR(
    IF(A80&lt;100,OFFSET(INDEX(INDIRECT("'"&amp;$E$8&amp;"'!D:D"), MATCH(A80, INDIRECT("'"&amp;$E$8&amp;"'!B:B"),0)), 0, 0, 1, 1),
        IF(A80&lt;200,OFFSET(INDEX(INDIRECT("'"&amp;$E$8&amp;"'!D:D"), MATCH(A80, INDIRECT("'"&amp;$E$8&amp;"'!B:B"),0)), 0, 0, 1, 5),
            IF(A80&gt;200, OFFSET(INDEX(INDIRECT("'"&amp;$E$8&amp;"'!D:D"), MATCH(A80, INDIRECT("'"&amp;$E$8&amp;"'!B:B"),0)), 0, 0, 1, 3),
                ""))),"")</f>
        <v/>
      </c>
      <c r="E80" s="19"/>
      <c r="H80" s="17" t="str" cm="1">
        <f t="array" aca="1" ref="H80" ca="1">IFERROR(IF(A80&lt;=20,"",IF(AND(A80&lt;200,A80&lt;&gt;33),OFFSET(INDEX(INDIRECT("'"&amp;$E$8&amp;"'!D:D"), MATCH(A80, INDIRECT("'"&amp;$E$8&amp;"'!B:B"),0)),0,5,1,14),OFFSET(INDEX(INDIRECT("'"&amp;$E$8&amp;"'!D:D"), MATCH(A80, INDIRECT("'"&amp;$E$8&amp;"'!B:B"),0)),0,4,1,14))),"")</f>
        <v/>
      </c>
    </row>
    <row r="81" spans="1:8" ht="15" customHeight="1" x14ac:dyDescent="0.25">
      <c r="A81" s="225" t="str">
        <f ca="1">IFERROR(VLOOKUP('Lists (hide)'!G58,INDIRECT("'"&amp;$E$8&amp;"'!A:B"),2,0),"")</f>
        <v/>
      </c>
      <c r="C81" s="92" t="str" cm="1">
        <f t="array" aca="1" ref="C81" ca="1">IFERROR(
    IF(A81&lt;100,OFFSET(INDEX(INDIRECT("'"&amp;$E$8&amp;"'!D:D"), MATCH(A81, INDIRECT("'"&amp;$E$8&amp;"'!B:B"),0)), 0, 0, 1, 1),
        IF(A81&lt;200,OFFSET(INDEX(INDIRECT("'"&amp;$E$8&amp;"'!D:D"), MATCH(A81, INDIRECT("'"&amp;$E$8&amp;"'!B:B"),0)), 0, 0, 1, 5),
            IF(A81&gt;200, OFFSET(INDEX(INDIRECT("'"&amp;$E$8&amp;"'!D:D"), MATCH(A81, INDIRECT("'"&amp;$E$8&amp;"'!B:B"),0)), 0, 0, 1, 3),
                ""))),"")</f>
        <v/>
      </c>
      <c r="E81" s="19"/>
      <c r="H81" s="17" t="str" cm="1">
        <f t="array" aca="1" ref="H81" ca="1">IFERROR(IF(A81&lt;=20,"",IF(AND(A81&lt;200,A81&lt;&gt;33),OFFSET(INDEX(INDIRECT("'"&amp;$E$8&amp;"'!D:D"), MATCH(A81, INDIRECT("'"&amp;$E$8&amp;"'!B:B"),0)),0,5,1,14),OFFSET(INDEX(INDIRECT("'"&amp;$E$8&amp;"'!D:D"), MATCH(A81, INDIRECT("'"&amp;$E$8&amp;"'!B:B"),0)),0,4,1,14))),"")</f>
        <v/>
      </c>
    </row>
    <row r="82" spans="1:8" ht="15" customHeight="1" x14ac:dyDescent="0.25">
      <c r="A82" s="225" t="str">
        <f ca="1">IFERROR(VLOOKUP('Lists (hide)'!G59,INDIRECT("'"&amp;$E$8&amp;"'!A:B"),2,0),"")</f>
        <v/>
      </c>
      <c r="C82" s="92" t="str" cm="1">
        <f t="array" aca="1" ref="C82" ca="1">IFERROR(
    IF(A82&lt;100,OFFSET(INDEX(INDIRECT("'"&amp;$E$8&amp;"'!D:D"), MATCH(A82, INDIRECT("'"&amp;$E$8&amp;"'!B:B"),0)), 0, 0, 1, 1),
        IF(A82&lt;200,OFFSET(INDEX(INDIRECT("'"&amp;$E$8&amp;"'!D:D"), MATCH(A82, INDIRECT("'"&amp;$E$8&amp;"'!B:B"),0)), 0, 0, 1, 5),
            IF(A82&gt;200, OFFSET(INDEX(INDIRECT("'"&amp;$E$8&amp;"'!D:D"), MATCH(A82, INDIRECT("'"&amp;$E$8&amp;"'!B:B"),0)), 0, 0, 1, 3),
                ""))),"")</f>
        <v/>
      </c>
      <c r="E82" s="19"/>
      <c r="H82" s="17" t="str" cm="1">
        <f t="array" aca="1" ref="H82" ca="1">IFERROR(IF(A82&lt;=20,"",IF(AND(A82&lt;200,A82&lt;&gt;33),OFFSET(INDEX(INDIRECT("'"&amp;$E$8&amp;"'!D:D"), MATCH(A82, INDIRECT("'"&amp;$E$8&amp;"'!B:B"),0)),0,5,1,14),OFFSET(INDEX(INDIRECT("'"&amp;$E$8&amp;"'!D:D"), MATCH(A82, INDIRECT("'"&amp;$E$8&amp;"'!B:B"),0)),0,4,1,14))),"")</f>
        <v/>
      </c>
    </row>
    <row r="83" spans="1:8" ht="15" customHeight="1" x14ac:dyDescent="0.25">
      <c r="A83" s="225" t="str">
        <f ca="1">IFERROR(VLOOKUP('Lists (hide)'!G60,INDIRECT("'"&amp;$E$8&amp;"'!A:B"),2,0),"")</f>
        <v/>
      </c>
      <c r="C83" s="92" t="str" cm="1">
        <f t="array" aca="1" ref="C83" ca="1">IFERROR(
    IF(A83&lt;100,OFFSET(INDEX(INDIRECT("'"&amp;$E$8&amp;"'!D:D"), MATCH(A83, INDIRECT("'"&amp;$E$8&amp;"'!B:B"),0)), 0, 0, 1, 1),
        IF(A83&lt;200,OFFSET(INDEX(INDIRECT("'"&amp;$E$8&amp;"'!D:D"), MATCH(A83, INDIRECT("'"&amp;$E$8&amp;"'!B:B"),0)), 0, 0, 1, 5),
            IF(A83&gt;200, OFFSET(INDEX(INDIRECT("'"&amp;$E$8&amp;"'!D:D"), MATCH(A83, INDIRECT("'"&amp;$E$8&amp;"'!B:B"),0)), 0, 0, 1, 3),
                ""))),"")</f>
        <v/>
      </c>
      <c r="E83" s="19"/>
      <c r="H83" s="17" t="str" cm="1">
        <f t="array" aca="1" ref="H83" ca="1">IFERROR(IF(A83&lt;=20,"",IF(AND(A83&lt;200,A83&lt;&gt;33),OFFSET(INDEX(INDIRECT("'"&amp;$E$8&amp;"'!D:D"), MATCH(A83, INDIRECT("'"&amp;$E$8&amp;"'!B:B"),0)),0,5,1,14),OFFSET(INDEX(INDIRECT("'"&amp;$E$8&amp;"'!D:D"), MATCH(A83, INDIRECT("'"&amp;$E$8&amp;"'!B:B"),0)),0,4,1,14))),"")</f>
        <v/>
      </c>
    </row>
    <row r="84" spans="1:8" ht="15" customHeight="1" x14ac:dyDescent="0.25">
      <c r="A84" s="225" t="str">
        <f ca="1">IFERROR(VLOOKUP('Lists (hide)'!G61,INDIRECT("'"&amp;$E$8&amp;"'!A:B"),2,0),"")</f>
        <v/>
      </c>
      <c r="C84" s="92" t="str" cm="1">
        <f t="array" aca="1" ref="C84" ca="1">IFERROR(
    IF(A84&lt;100,OFFSET(INDEX(INDIRECT("'"&amp;$E$8&amp;"'!D:D"), MATCH(A84, INDIRECT("'"&amp;$E$8&amp;"'!B:B"),0)), 0, 0, 1, 1),
        IF(A84&lt;200,OFFSET(INDEX(INDIRECT("'"&amp;$E$8&amp;"'!D:D"), MATCH(A84, INDIRECT("'"&amp;$E$8&amp;"'!B:B"),0)), 0, 0, 1, 5),
            IF(A84&gt;200, OFFSET(INDEX(INDIRECT("'"&amp;$E$8&amp;"'!D:D"), MATCH(A84, INDIRECT("'"&amp;$E$8&amp;"'!B:B"),0)), 0, 0, 1, 3),
                ""))),"")</f>
        <v/>
      </c>
      <c r="E84" s="19"/>
      <c r="H84" s="17" t="str" cm="1">
        <f t="array" aca="1" ref="H84" ca="1">IFERROR(IF(A84&lt;=20,"",IF(AND(A84&lt;200,A84&lt;&gt;33),OFFSET(INDEX(INDIRECT("'"&amp;$E$8&amp;"'!D:D"), MATCH(A84, INDIRECT("'"&amp;$E$8&amp;"'!B:B"),0)),0,5,1,14),OFFSET(INDEX(INDIRECT("'"&amp;$E$8&amp;"'!D:D"), MATCH(A84, INDIRECT("'"&amp;$E$8&amp;"'!B:B"),0)),0,4,1,14))),"")</f>
        <v/>
      </c>
    </row>
    <row r="85" spans="1:8" ht="15" customHeight="1" x14ac:dyDescent="0.25">
      <c r="A85" s="225" t="str">
        <f ca="1">IFERROR(VLOOKUP('Lists (hide)'!G62,INDIRECT("'"&amp;$E$8&amp;"'!A:B"),2,0),"")</f>
        <v/>
      </c>
      <c r="C85" s="92" t="str" cm="1">
        <f t="array" aca="1" ref="C85" ca="1">IFERROR(
    IF(A85&lt;100,OFFSET(INDEX(INDIRECT("'"&amp;$E$8&amp;"'!D:D"), MATCH(A85, INDIRECT("'"&amp;$E$8&amp;"'!B:B"),0)), 0, 0, 1, 1),
        IF(A85&lt;200,OFFSET(INDEX(INDIRECT("'"&amp;$E$8&amp;"'!D:D"), MATCH(A85, INDIRECT("'"&amp;$E$8&amp;"'!B:B"),0)), 0, 0, 1, 5),
            IF(A85&gt;200, OFFSET(INDEX(INDIRECT("'"&amp;$E$8&amp;"'!D:D"), MATCH(A85, INDIRECT("'"&amp;$E$8&amp;"'!B:B"),0)), 0, 0, 1, 3),
                ""))),"")</f>
        <v/>
      </c>
      <c r="E85" s="19"/>
      <c r="H85" s="17" t="str" cm="1">
        <f t="array" aca="1" ref="H85" ca="1">IFERROR(IF(A85&lt;=20,"",IF(AND(A85&lt;200,A85&lt;&gt;33),OFFSET(INDEX(INDIRECT("'"&amp;$E$8&amp;"'!D:D"), MATCH(A85, INDIRECT("'"&amp;$E$8&amp;"'!B:B"),0)),0,5,1,14),OFFSET(INDEX(INDIRECT("'"&amp;$E$8&amp;"'!D:D"), MATCH(A85, INDIRECT("'"&amp;$E$8&amp;"'!B:B"),0)),0,4,1,14))),"")</f>
        <v/>
      </c>
    </row>
    <row r="86" spans="1:8" ht="15" customHeight="1" x14ac:dyDescent="0.25">
      <c r="A86" s="225" t="str">
        <f ca="1">IFERROR(VLOOKUP('Lists (hide)'!G63,INDIRECT("'"&amp;$E$8&amp;"'!A:B"),2,0),"")</f>
        <v/>
      </c>
      <c r="C86" s="92" t="str" cm="1">
        <f t="array" aca="1" ref="C86" ca="1">IFERROR(
    IF(A86&lt;100,OFFSET(INDEX(INDIRECT("'"&amp;$E$8&amp;"'!D:D"), MATCH(A86, INDIRECT("'"&amp;$E$8&amp;"'!B:B"),0)), 0, 0, 1, 1),
        IF(A86&lt;200,OFFSET(INDEX(INDIRECT("'"&amp;$E$8&amp;"'!D:D"), MATCH(A86, INDIRECT("'"&amp;$E$8&amp;"'!B:B"),0)), 0, 0, 1, 5),
            IF(A86&gt;200, OFFSET(INDEX(INDIRECT("'"&amp;$E$8&amp;"'!D:D"), MATCH(A86, INDIRECT("'"&amp;$E$8&amp;"'!B:B"),0)), 0, 0, 1, 3),
                ""))),"")</f>
        <v/>
      </c>
      <c r="E86" s="19"/>
      <c r="H86" s="17" t="str" cm="1">
        <f t="array" aca="1" ref="H86" ca="1">IFERROR(IF(A86&lt;=20,"",IF(AND(A86&lt;200,A86&lt;&gt;33),OFFSET(INDEX(INDIRECT("'"&amp;$E$8&amp;"'!D:D"), MATCH(A86, INDIRECT("'"&amp;$E$8&amp;"'!B:B"),0)),0,5,1,14),OFFSET(INDEX(INDIRECT("'"&amp;$E$8&amp;"'!D:D"), MATCH(A86, INDIRECT("'"&amp;$E$8&amp;"'!B:B"),0)),0,4,1,14))),"")</f>
        <v/>
      </c>
    </row>
    <row r="87" spans="1:8" ht="15" customHeight="1" x14ac:dyDescent="0.25">
      <c r="H87" s="17" t="str" cm="1">
        <f t="array" aca="1" ref="H87" ca="1">IFERROR(IF(A87&lt;=20,"",IF(AND(A87&lt;200,A87&lt;&gt;33),OFFSET(INDEX(INDIRECT("'"&amp;$E$8&amp;"'!D:D"), MATCH(A87, INDIRECT("'"&amp;$E$8&amp;"'!B:B"),0)),0,5,1,14),OFFSET(INDEX(INDIRECT("'"&amp;$E$8&amp;"'!D:D"), MATCH(A87, INDIRECT("'"&amp;$E$8&amp;"'!B:B"),0)),0,4,1,14))),"")</f>
        <v/>
      </c>
    </row>
    <row r="88" spans="1:8" ht="15" customHeight="1" x14ac:dyDescent="0.25">
      <c r="H88" s="17" t="str" cm="1">
        <f t="array" aca="1" ref="H88" ca="1">IFERROR(IF(A88&lt;=20,"",IF(AND(A88&lt;200,A88&lt;&gt;33),OFFSET(INDEX(INDIRECT("'"&amp;$E$8&amp;"'!D:D"), MATCH(A88, INDIRECT("'"&amp;$E$8&amp;"'!B:B"),0)),0,5,1,14),OFFSET(INDEX(INDIRECT("'"&amp;$E$8&amp;"'!D:D"), MATCH(A88, INDIRECT("'"&amp;$E$8&amp;"'!B:B"),0)),0,4,1,14))),"")</f>
        <v/>
      </c>
    </row>
    <row r="95" spans="1:8" ht="15" hidden="1" customHeight="1" x14ac:dyDescent="0.25"/>
    <row r="96" spans="1:8" ht="15" hidden="1" customHeight="1" x14ac:dyDescent="0.25"/>
    <row r="97" ht="15" hidden="1" customHeight="1" x14ac:dyDescent="0.25"/>
    <row r="98" ht="15" hidden="1" customHeight="1" x14ac:dyDescent="0.25"/>
  </sheetData>
  <sheetProtection algorithmName="SHA-512" hashValue="JGj4ayr0BpMAfJuWJ1XyUBfxcR2LQe1mtb6Hkv6VFhlQjJQslaw90yXWEMx49I/DDk0uDzMao5dvOwZof9Nk1A==" saltValue="tOmRJtCpfVndNGubNws89A==" spinCount="100000" sheet="1" objects="1" scenarios="1"/>
  <mergeCells count="15">
    <mergeCell ref="B3:G4"/>
    <mergeCell ref="H27:I27"/>
    <mergeCell ref="E22:F22"/>
    <mergeCell ref="I22:K22"/>
    <mergeCell ref="E24:F24"/>
    <mergeCell ref="E8:F8"/>
    <mergeCell ref="E13:F13"/>
    <mergeCell ref="E17:F17"/>
    <mergeCell ref="I17:K17"/>
    <mergeCell ref="I21:K21"/>
    <mergeCell ref="E21:F21"/>
    <mergeCell ref="E14:F14"/>
    <mergeCell ref="E15:F15"/>
    <mergeCell ref="E18:F18"/>
    <mergeCell ref="E19:F19"/>
  </mergeCells>
  <conditionalFormatting sqref="A5:S33 A2:S2 T2:XFD1048576 A3:B3 H3:S4 A4 A34:H35 J34:S35 A36:S1048576">
    <cfRule type="expression" dxfId="67" priority="13">
      <formula>$A$31=""</formula>
    </cfRule>
    <cfRule type="expression" dxfId="66" priority="14">
      <formula>$A2=""</formula>
    </cfRule>
  </conditionalFormatting>
  <conditionalFormatting sqref="A5:W33 A34:H35 J34:W35 A36:W70">
    <cfRule type="expression" dxfId="65" priority="36">
      <formula>ISNUMBER(SEARCH("Subtotal",$C5))</formula>
    </cfRule>
  </conditionalFormatting>
  <conditionalFormatting sqref="B5">
    <cfRule type="expression" dxfId="64" priority="11">
      <formula>$B$5&lt;&gt;""</formula>
    </cfRule>
  </conditionalFormatting>
  <conditionalFormatting sqref="B1:S2 H3:S4 B5:S33 J34:S35 B36:S1048576 T1:W1048576 B3 B34:H35">
    <cfRule type="expression" dxfId="63" priority="22">
      <formula>B1=0</formula>
    </cfRule>
    <cfRule type="expression" dxfId="62" priority="33">
      <formula>AND($A1&gt;30,$A1&lt;40)</formula>
    </cfRule>
  </conditionalFormatting>
  <conditionalFormatting sqref="B1:S2 T1:W1048576 B3 H3:S4 B5:S33 B34:H35 J34:S35 B36:S1048576">
    <cfRule type="expression" dxfId="61" priority="35">
      <formula>AND($A1&gt;30,$A1&lt;15)</formula>
    </cfRule>
  </conditionalFormatting>
  <conditionalFormatting sqref="D27:D1048576">
    <cfRule type="expression" dxfId="60" priority="29">
      <formula>D27&lt;&gt;""</formula>
    </cfRule>
  </conditionalFormatting>
  <conditionalFormatting sqref="E1:F2 E5:F1048576">
    <cfRule type="expression" dxfId="59" priority="27">
      <formula>E1="Specify the cost (max 80 characters)"</formula>
    </cfRule>
  </conditionalFormatting>
  <conditionalFormatting sqref="E13:F13">
    <cfRule type="expression" dxfId="58" priority="30">
      <formula>$E$13="Missing information"</formula>
    </cfRule>
  </conditionalFormatting>
  <conditionalFormatting sqref="E14:F16">
    <cfRule type="expression" dxfId="57" priority="9">
      <formula>$E$13="Missing information"</formula>
    </cfRule>
  </conditionalFormatting>
  <conditionalFormatting sqref="E18:F19">
    <cfRule type="expression" dxfId="56" priority="8">
      <formula>$E$13="Missing information"</formula>
    </cfRule>
  </conditionalFormatting>
  <conditionalFormatting sqref="E1:G2 E5:G1048576">
    <cfRule type="expression" dxfId="55" priority="24">
      <formula>OR(ISNUMBER(SEARCH("write",E1)))</formula>
    </cfRule>
  </conditionalFormatting>
  <conditionalFormatting sqref="F1:G2 F5:G1048576">
    <cfRule type="expression" dxfId="54" priority="32">
      <formula>$G1="of project supplement"</formula>
    </cfRule>
  </conditionalFormatting>
  <conditionalFormatting sqref="F5:G1048576 F1:G2">
    <cfRule type="expression" dxfId="53" priority="31">
      <formula>$G1="per VIP-FTE"</formula>
    </cfRule>
  </conditionalFormatting>
  <conditionalFormatting sqref="G1:G2 G5:G1048576">
    <cfRule type="expression" dxfId="52" priority="28">
      <formula>$D1="NoPS"</formula>
    </cfRule>
  </conditionalFormatting>
  <conditionalFormatting sqref="H31:H1048576">
    <cfRule type="expression" dxfId="51" priority="37">
      <formula>$A31&gt;100</formula>
    </cfRule>
  </conditionalFormatting>
  <conditionalFormatting sqref="I31:I33 I36:I1048576">
    <cfRule type="expression" dxfId="50" priority="40">
      <formula>$A31&gt;100</formula>
    </cfRule>
  </conditionalFormatting>
  <conditionalFormatting sqref="I35">
    <cfRule type="expression" dxfId="49" priority="1">
      <formula>$A$31=""</formula>
    </cfRule>
    <cfRule type="expression" dxfId="48" priority="2">
      <formula>$A35=""</formula>
    </cfRule>
    <cfRule type="expression" dxfId="47" priority="3">
      <formula>I35=0</formula>
    </cfRule>
    <cfRule type="expression" dxfId="46" priority="4">
      <formula>AND($A35&gt;30,$A35&lt;40)</formula>
    </cfRule>
    <cfRule type="expression" dxfId="45" priority="5">
      <formula>AND($A35&gt;30,$A35&lt;15)</formula>
    </cfRule>
    <cfRule type="expression" dxfId="44" priority="6">
      <formula>ISNUMBER(SEARCH("Subtotal",$C35))</formula>
    </cfRule>
    <cfRule type="expression" dxfId="43" priority="7">
      <formula>$A35&gt;100</formula>
    </cfRule>
  </conditionalFormatting>
  <conditionalFormatting sqref="J31:W1048576">
    <cfRule type="expression" dxfId="42" priority="46">
      <formula>J$33="FTE"</formula>
    </cfRule>
    <cfRule type="expression" dxfId="41" priority="47">
      <formula>J$33="Costs"</formula>
    </cfRule>
  </conditionalFormatting>
  <conditionalFormatting sqref="L1:M1048576">
    <cfRule type="expression" dxfId="40" priority="21">
      <formula>$L$29="0 months"</formula>
    </cfRule>
  </conditionalFormatting>
  <conditionalFormatting sqref="N1:O1048576">
    <cfRule type="expression" dxfId="39" priority="20">
      <formula>$N$29="0 months"</formula>
    </cfRule>
  </conditionalFormatting>
  <conditionalFormatting sqref="P1:Q1048576">
    <cfRule type="expression" dxfId="38" priority="19">
      <formula>$P$29="0 months"</formula>
    </cfRule>
  </conditionalFormatting>
  <conditionalFormatting sqref="V1:W27 R1:S1048576 V46:W1048576">
    <cfRule type="expression" dxfId="37" priority="18">
      <formula>$R$29="0 months"</formula>
    </cfRule>
  </conditionalFormatting>
  <printOptions horizontalCentered="1"/>
  <pageMargins left="0" right="0" top="0.74803149606299213" bottom="0.74803149606299213" header="0.31496062992125984" footer="0.31496062992125984"/>
  <pageSetup paperSize="9" scale="44"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7B31E6-4534-4E55-BD6F-732930CAD3C9}">
  <sheetPr codeName="Sheet4"/>
  <dimension ref="A1:AN105"/>
  <sheetViews>
    <sheetView showGridLines="0" zoomScaleNormal="100" workbookViewId="0">
      <selection activeCell="N5" sqref="N5"/>
    </sheetView>
  </sheetViews>
  <sheetFormatPr defaultColWidth="11.7109375" defaultRowHeight="15" x14ac:dyDescent="0.25"/>
  <cols>
    <col min="1" max="2" width="2.7109375" customWidth="1"/>
    <col min="3" max="3" width="24.42578125" customWidth="1"/>
    <col min="4" max="4" width="97.7109375" customWidth="1"/>
    <col min="5" max="6" width="2.7109375" customWidth="1"/>
    <col min="7" max="7" width="8.140625" style="175" customWidth="1"/>
    <col min="8" max="8" width="2.7109375" customWidth="1"/>
    <col min="9" max="9" width="16.140625" customWidth="1"/>
    <col min="10" max="10" width="13" bestFit="1" customWidth="1"/>
    <col min="11" max="11" width="2.7109375" customWidth="1"/>
    <col min="12" max="12" width="12.28515625" customWidth="1"/>
    <col min="13" max="13" width="2.7109375" customWidth="1"/>
    <col min="14" max="14" width="12.28515625" customWidth="1"/>
    <col min="15" max="16" width="2.7109375" customWidth="1"/>
    <col min="17" max="17" width="39.140625" customWidth="1"/>
    <col min="18" max="18" width="7.140625" bestFit="1" customWidth="1"/>
    <col min="19" max="19" width="13.42578125" bestFit="1" customWidth="1"/>
    <col min="20" max="20" width="20.140625" bestFit="1" customWidth="1"/>
    <col min="21" max="21" width="20.7109375" bestFit="1" customWidth="1"/>
    <col min="22" max="22" width="27" bestFit="1" customWidth="1"/>
    <col min="23" max="24" width="2.7109375" customWidth="1"/>
    <col min="25" max="25" width="25.140625" bestFit="1" customWidth="1"/>
    <col min="26" max="26" width="17.42578125" bestFit="1" customWidth="1"/>
    <col min="27" max="27" width="2.7109375" customWidth="1"/>
    <col min="28" max="28" width="33.42578125" style="37" bestFit="1" customWidth="1"/>
    <col min="29" max="29" width="2.7109375" customWidth="1"/>
    <col min="30" max="30" width="23.7109375" bestFit="1" customWidth="1"/>
    <col min="31" max="31" width="11.5703125" bestFit="1" customWidth="1"/>
    <col min="32" max="33" width="2.7109375" customWidth="1"/>
    <col min="34" max="34" width="34.85546875" bestFit="1" customWidth="1"/>
    <col min="35" max="35" width="2.7109375" customWidth="1"/>
    <col min="36" max="36" width="20.140625" bestFit="1" customWidth="1"/>
    <col min="37" max="37" width="21.5703125" bestFit="1" customWidth="1"/>
    <col min="38" max="38" width="2.7109375" customWidth="1"/>
    <col min="39" max="39" width="31.42578125" bestFit="1" customWidth="1"/>
    <col min="40" max="40" width="2.7109375" customWidth="1"/>
  </cols>
  <sheetData>
    <row r="1" spans="1:40" x14ac:dyDescent="0.25">
      <c r="A1" s="3"/>
      <c r="E1" s="3"/>
      <c r="O1" s="3"/>
      <c r="W1" s="3"/>
      <c r="AF1" s="3"/>
      <c r="AN1" s="3"/>
    </row>
    <row r="2" spans="1:40" ht="18.75" x14ac:dyDescent="0.3">
      <c r="A2" s="3"/>
      <c r="C2" s="256" t="s">
        <v>156</v>
      </c>
      <c r="D2" s="256"/>
      <c r="E2" s="3"/>
      <c r="G2" s="217" t="s">
        <v>118</v>
      </c>
      <c r="H2" s="217"/>
      <c r="I2" s="217"/>
      <c r="J2" s="217"/>
      <c r="K2" s="217"/>
      <c r="L2" s="217"/>
      <c r="M2" s="217"/>
      <c r="N2" s="217"/>
      <c r="O2" s="3"/>
      <c r="Q2" s="257" t="s">
        <v>119</v>
      </c>
      <c r="R2" s="257"/>
      <c r="S2" s="257"/>
      <c r="T2" s="257"/>
      <c r="U2" s="257"/>
      <c r="V2" s="257"/>
      <c r="W2" s="3"/>
      <c r="X2" s="25"/>
      <c r="Y2" s="257" t="s">
        <v>16</v>
      </c>
      <c r="Z2" s="257"/>
      <c r="AA2" s="257"/>
      <c r="AB2" s="257"/>
      <c r="AC2" s="257"/>
      <c r="AD2" s="257"/>
      <c r="AE2" s="257"/>
      <c r="AF2" s="3"/>
      <c r="AH2" s="255" t="s">
        <v>175</v>
      </c>
      <c r="AI2" s="255"/>
      <c r="AJ2" s="255"/>
      <c r="AK2" s="255"/>
      <c r="AL2" s="255"/>
      <c r="AM2" s="255"/>
      <c r="AN2" s="3"/>
    </row>
    <row r="3" spans="1:40" ht="15" customHeight="1" x14ac:dyDescent="0.25">
      <c r="A3" s="3"/>
      <c r="E3" s="3"/>
      <c r="O3" s="3"/>
      <c r="W3" s="3"/>
      <c r="AF3" s="3"/>
      <c r="AN3" s="3"/>
    </row>
    <row r="4" spans="1:40" ht="15" customHeight="1" x14ac:dyDescent="0.25">
      <c r="A4" s="3"/>
      <c r="C4" s="203"/>
      <c r="D4" s="203"/>
      <c r="E4" s="3"/>
      <c r="G4" s="2" t="s">
        <v>122</v>
      </c>
      <c r="I4" t="s">
        <v>123</v>
      </c>
      <c r="J4" t="s">
        <v>124</v>
      </c>
      <c r="L4" t="s">
        <v>165</v>
      </c>
      <c r="N4" t="s">
        <v>164</v>
      </c>
      <c r="O4" s="3"/>
      <c r="Q4" t="s">
        <v>37</v>
      </c>
      <c r="R4" t="s">
        <v>89</v>
      </c>
      <c r="S4" t="s">
        <v>73</v>
      </c>
      <c r="T4" t="s">
        <v>71</v>
      </c>
      <c r="U4" t="s">
        <v>72</v>
      </c>
      <c r="V4" t="s">
        <v>44</v>
      </c>
      <c r="W4" s="3"/>
      <c r="Y4" t="s">
        <v>16</v>
      </c>
      <c r="Z4" t="s">
        <v>43</v>
      </c>
      <c r="AB4" s="2" t="s">
        <v>42</v>
      </c>
      <c r="AD4" t="s">
        <v>67</v>
      </c>
      <c r="AE4" t="s">
        <v>61</v>
      </c>
      <c r="AF4" s="3"/>
      <c r="AH4" s="4" t="s">
        <v>0</v>
      </c>
      <c r="AJ4" s="4" t="s">
        <v>68</v>
      </c>
      <c r="AK4" s="4" t="s">
        <v>95</v>
      </c>
      <c r="AM4" s="4" t="s">
        <v>64</v>
      </c>
      <c r="AN4" s="3"/>
    </row>
    <row r="5" spans="1:40" x14ac:dyDescent="0.25">
      <c r="A5" s="3"/>
      <c r="C5" s="203"/>
      <c r="D5" s="203"/>
      <c r="E5" s="3"/>
      <c r="G5" s="37">
        <v>1</v>
      </c>
      <c r="I5" t="s">
        <v>120</v>
      </c>
      <c r="L5" t="s">
        <v>121</v>
      </c>
      <c r="N5" t="s">
        <v>121</v>
      </c>
      <c r="O5" s="3"/>
      <c r="Q5" t="s">
        <v>41</v>
      </c>
      <c r="R5" s="69" t="s">
        <v>92</v>
      </c>
      <c r="T5" s="5"/>
      <c r="U5" s="5"/>
      <c r="V5" s="6"/>
      <c r="W5" s="3"/>
      <c r="Y5" t="s">
        <v>17</v>
      </c>
      <c r="Z5" s="5">
        <v>250000</v>
      </c>
      <c r="AB5" s="37" t="s">
        <v>6</v>
      </c>
      <c r="AD5" t="s">
        <v>21</v>
      </c>
      <c r="AF5" s="3"/>
      <c r="AH5" t="s">
        <v>74</v>
      </c>
      <c r="AJ5" t="s">
        <v>70</v>
      </c>
      <c r="AK5" t="s">
        <v>65</v>
      </c>
      <c r="AM5" t="s">
        <v>26</v>
      </c>
      <c r="AN5" s="3"/>
    </row>
    <row r="6" spans="1:40" x14ac:dyDescent="0.25">
      <c r="A6" s="3"/>
      <c r="C6" s="203"/>
      <c r="D6" s="203"/>
      <c r="E6" s="3"/>
      <c r="G6" s="37">
        <v>2</v>
      </c>
      <c r="I6" t="s">
        <v>125</v>
      </c>
      <c r="J6">
        <v>1</v>
      </c>
      <c r="L6">
        <v>2027</v>
      </c>
      <c r="N6">
        <v>2032</v>
      </c>
      <c r="O6" s="3"/>
      <c r="Q6" s="37" t="s">
        <v>175</v>
      </c>
      <c r="R6" s="37">
        <v>1</v>
      </c>
      <c r="S6" s="37">
        <v>6</v>
      </c>
      <c r="T6" s="223"/>
      <c r="U6" s="223">
        <v>50000000</v>
      </c>
      <c r="V6" s="212" t="str">
        <f>HYPERLINK("#_"&amp;GrantTypes[[#This Row],[No.]],"Go to grant lists")</f>
        <v>Go to grant lists</v>
      </c>
      <c r="W6" s="3"/>
      <c r="Y6" t="s">
        <v>18</v>
      </c>
      <c r="Z6" s="5">
        <v>200000</v>
      </c>
      <c r="AB6" s="37" t="s">
        <v>7</v>
      </c>
      <c r="AD6" t="s">
        <v>22</v>
      </c>
      <c r="AE6" t="s">
        <v>62</v>
      </c>
      <c r="AF6" s="3"/>
      <c r="AH6" t="s">
        <v>6</v>
      </c>
      <c r="AJ6" s="37" t="s">
        <v>109</v>
      </c>
      <c r="AK6" s="37" t="s">
        <v>66</v>
      </c>
      <c r="AM6" t="s">
        <v>34</v>
      </c>
      <c r="AN6" s="3"/>
    </row>
    <row r="7" spans="1:40" x14ac:dyDescent="0.25">
      <c r="A7" s="3"/>
      <c r="C7" s="203"/>
      <c r="D7" s="203"/>
      <c r="E7" s="3"/>
      <c r="G7" s="37">
        <v>3</v>
      </c>
      <c r="I7" t="s">
        <v>126</v>
      </c>
      <c r="J7">
        <v>2</v>
      </c>
      <c r="N7">
        <v>2033</v>
      </c>
      <c r="O7" s="3"/>
      <c r="T7" s="5"/>
      <c r="U7" s="5"/>
      <c r="V7" s="6"/>
      <c r="W7" s="3"/>
      <c r="AB7" s="37" t="s">
        <v>8</v>
      </c>
      <c r="AD7" t="s">
        <v>23</v>
      </c>
      <c r="AE7" t="s">
        <v>63</v>
      </c>
      <c r="AF7" s="3"/>
      <c r="AH7" t="s">
        <v>7</v>
      </c>
      <c r="AJ7" s="37" t="s">
        <v>20</v>
      </c>
      <c r="AK7" s="37" t="s">
        <v>66</v>
      </c>
      <c r="AM7" t="s">
        <v>100</v>
      </c>
      <c r="AN7" s="3"/>
    </row>
    <row r="8" spans="1:40" x14ac:dyDescent="0.25">
      <c r="A8" s="3"/>
      <c r="C8" s="203"/>
      <c r="D8" s="203"/>
      <c r="E8" s="3"/>
      <c r="G8" s="37">
        <v>4</v>
      </c>
      <c r="I8" t="s">
        <v>127</v>
      </c>
      <c r="J8">
        <v>3</v>
      </c>
      <c r="O8" s="3"/>
      <c r="T8" s="5"/>
      <c r="U8" s="5"/>
      <c r="V8" s="6"/>
      <c r="W8" s="3"/>
      <c r="AB8" s="37" t="s">
        <v>9</v>
      </c>
      <c r="AD8" t="s">
        <v>24</v>
      </c>
      <c r="AE8" t="s">
        <v>63</v>
      </c>
      <c r="AF8" s="3"/>
      <c r="AH8" t="s">
        <v>8</v>
      </c>
      <c r="AJ8" s="37" t="s">
        <v>110</v>
      </c>
      <c r="AK8" s="37" t="s">
        <v>65</v>
      </c>
      <c r="AM8" t="s">
        <v>35</v>
      </c>
      <c r="AN8" s="3"/>
    </row>
    <row r="9" spans="1:40" x14ac:dyDescent="0.25">
      <c r="A9" s="3"/>
      <c r="C9" s="203"/>
      <c r="D9" s="203"/>
      <c r="E9" s="3"/>
      <c r="G9" s="37">
        <v>5</v>
      </c>
      <c r="I9" t="s">
        <v>128</v>
      </c>
      <c r="J9">
        <v>4</v>
      </c>
      <c r="O9" s="3"/>
      <c r="T9" s="5"/>
      <c r="U9" s="5"/>
      <c r="V9" s="6"/>
      <c r="W9" s="3"/>
      <c r="AB9" s="37" t="s">
        <v>10</v>
      </c>
      <c r="AF9" s="3"/>
      <c r="AH9" t="s">
        <v>9</v>
      </c>
      <c r="AJ9" s="37" t="s">
        <v>96</v>
      </c>
      <c r="AK9" s="37" t="s">
        <v>66</v>
      </c>
      <c r="AM9" s="37" t="s">
        <v>36</v>
      </c>
      <c r="AN9" s="3"/>
    </row>
    <row r="10" spans="1:40" x14ac:dyDescent="0.25">
      <c r="A10" s="3"/>
      <c r="C10" s="203"/>
      <c r="D10" s="203"/>
      <c r="E10" s="3"/>
      <c r="G10" s="37">
        <v>6</v>
      </c>
      <c r="I10" t="s">
        <v>129</v>
      </c>
      <c r="J10">
        <v>5</v>
      </c>
      <c r="O10" s="3"/>
      <c r="T10" s="5"/>
      <c r="U10" s="5"/>
      <c r="V10" s="6"/>
      <c r="W10" s="3"/>
      <c r="AB10" s="37" t="s">
        <v>11</v>
      </c>
      <c r="AF10" s="3"/>
      <c r="AH10" t="s">
        <v>10</v>
      </c>
      <c r="AJ10" t="s">
        <v>174</v>
      </c>
      <c r="AK10" s="37" t="s">
        <v>65</v>
      </c>
      <c r="AM10" t="s">
        <v>139</v>
      </c>
      <c r="AN10" s="3"/>
    </row>
    <row r="11" spans="1:40" x14ac:dyDescent="0.25">
      <c r="A11" s="3"/>
      <c r="C11" s="203"/>
      <c r="D11" s="203"/>
      <c r="E11" s="3"/>
      <c r="G11" s="37">
        <v>7</v>
      </c>
      <c r="I11" t="s">
        <v>130</v>
      </c>
      <c r="J11">
        <v>6</v>
      </c>
      <c r="O11" s="3"/>
      <c r="T11" s="5"/>
      <c r="U11" s="5"/>
      <c r="V11" s="6"/>
      <c r="W11" s="3"/>
      <c r="AB11" s="37" t="s">
        <v>12</v>
      </c>
      <c r="AF11" s="3"/>
      <c r="AH11" t="s">
        <v>11</v>
      </c>
      <c r="AN11" s="3"/>
    </row>
    <row r="12" spans="1:40" x14ac:dyDescent="0.25">
      <c r="A12" s="3"/>
      <c r="C12" s="203"/>
      <c r="D12" s="203"/>
      <c r="E12" s="3"/>
      <c r="G12" s="37">
        <v>8</v>
      </c>
      <c r="I12" t="s">
        <v>131</v>
      </c>
      <c r="J12">
        <v>7</v>
      </c>
      <c r="O12" s="3"/>
      <c r="T12" s="5"/>
      <c r="U12" s="5"/>
      <c r="V12" s="6"/>
      <c r="W12" s="3"/>
      <c r="AB12" s="37" t="s">
        <v>13</v>
      </c>
      <c r="AF12" s="3"/>
      <c r="AH12" t="s">
        <v>12</v>
      </c>
      <c r="AN12" s="3"/>
    </row>
    <row r="13" spans="1:40" x14ac:dyDescent="0.25">
      <c r="A13" s="3"/>
      <c r="C13" s="203"/>
      <c r="D13" s="203"/>
      <c r="E13" s="3"/>
      <c r="G13" s="37">
        <v>9</v>
      </c>
      <c r="I13" t="s">
        <v>145</v>
      </c>
      <c r="J13">
        <v>8</v>
      </c>
      <c r="O13" s="3"/>
      <c r="T13" s="5"/>
      <c r="U13" s="5"/>
      <c r="V13" s="6"/>
      <c r="W13" s="3"/>
      <c r="AF13" s="3"/>
      <c r="AH13" t="s">
        <v>13</v>
      </c>
      <c r="AN13" s="3"/>
    </row>
    <row r="14" spans="1:40" x14ac:dyDescent="0.25">
      <c r="A14" s="3"/>
      <c r="C14" s="203"/>
      <c r="D14" s="203"/>
      <c r="E14" s="3"/>
      <c r="G14" s="37">
        <v>10</v>
      </c>
      <c r="I14" t="s">
        <v>132</v>
      </c>
      <c r="J14">
        <v>9</v>
      </c>
      <c r="O14" s="3"/>
      <c r="T14" s="5"/>
      <c r="U14" s="5"/>
      <c r="V14" s="6"/>
      <c r="W14" s="3"/>
      <c r="AF14" s="3"/>
      <c r="AH14" t="s">
        <v>77</v>
      </c>
      <c r="AN14" s="3"/>
    </row>
    <row r="15" spans="1:40" x14ac:dyDescent="0.25">
      <c r="A15" s="3"/>
      <c r="C15" s="203"/>
      <c r="D15" s="203"/>
      <c r="E15" s="3"/>
      <c r="G15" s="37">
        <v>11</v>
      </c>
      <c r="I15" t="s">
        <v>133</v>
      </c>
      <c r="J15">
        <v>10</v>
      </c>
      <c r="O15" s="3"/>
      <c r="T15" s="5"/>
      <c r="U15" s="5"/>
      <c r="V15" s="212"/>
      <c r="W15" s="3"/>
      <c r="AF15" s="3"/>
      <c r="AN15" s="3"/>
    </row>
    <row r="16" spans="1:40" x14ac:dyDescent="0.25">
      <c r="A16" s="3"/>
      <c r="C16" s="203"/>
      <c r="D16" s="203"/>
      <c r="E16" s="3"/>
      <c r="G16" s="37">
        <v>12</v>
      </c>
      <c r="I16" t="s">
        <v>134</v>
      </c>
      <c r="J16">
        <v>11</v>
      </c>
      <c r="O16" s="3"/>
      <c r="T16" s="5"/>
      <c r="U16" s="5"/>
      <c r="V16" s="6"/>
      <c r="W16" s="3"/>
      <c r="AF16" s="3"/>
      <c r="AH16" s="1"/>
      <c r="AN16" s="3"/>
    </row>
    <row r="17" spans="1:40" x14ac:dyDescent="0.25">
      <c r="A17" s="3"/>
      <c r="C17" s="203"/>
      <c r="D17" s="203"/>
      <c r="E17" s="3"/>
      <c r="G17" s="37">
        <v>13</v>
      </c>
      <c r="I17" t="s">
        <v>135</v>
      </c>
      <c r="J17">
        <v>12</v>
      </c>
      <c r="O17" s="3"/>
      <c r="T17" s="5"/>
      <c r="U17" s="5"/>
      <c r="V17" s="6"/>
      <c r="W17" s="3"/>
      <c r="AF17" s="3"/>
      <c r="AN17" s="3"/>
    </row>
    <row r="18" spans="1:40" x14ac:dyDescent="0.25">
      <c r="A18" s="3"/>
      <c r="C18" s="203"/>
      <c r="D18" s="203"/>
      <c r="E18" s="3"/>
      <c r="G18" s="37">
        <v>14</v>
      </c>
      <c r="O18" s="3"/>
      <c r="T18" s="5"/>
      <c r="U18" s="5"/>
      <c r="V18" s="6"/>
      <c r="W18" s="3"/>
      <c r="AF18" s="3"/>
      <c r="AN18" s="3"/>
    </row>
    <row r="19" spans="1:40" x14ac:dyDescent="0.25">
      <c r="A19" s="3"/>
      <c r="C19" s="203"/>
      <c r="D19" s="203"/>
      <c r="E19" s="3"/>
      <c r="G19" s="37">
        <v>15</v>
      </c>
      <c r="O19" s="3"/>
      <c r="T19" s="5"/>
      <c r="U19" s="5"/>
      <c r="V19" s="6"/>
      <c r="W19" s="3"/>
      <c r="AF19" s="3"/>
      <c r="AN19" s="3"/>
    </row>
    <row r="20" spans="1:40" x14ac:dyDescent="0.25">
      <c r="A20" s="3"/>
      <c r="C20" s="203"/>
      <c r="D20" s="203"/>
      <c r="E20" s="3"/>
      <c r="G20" s="37">
        <v>16</v>
      </c>
      <c r="O20" s="3"/>
      <c r="Q20" s="37"/>
      <c r="R20" s="37"/>
      <c r="S20" s="37"/>
      <c r="T20" s="223"/>
      <c r="U20" s="223"/>
      <c r="V20" s="212"/>
      <c r="W20" s="213"/>
      <c r="X20" s="37"/>
      <c r="Y20" s="37"/>
      <c r="Z20" s="37"/>
      <c r="AA20" s="37"/>
      <c r="AC20" s="37"/>
      <c r="AD20" s="37"/>
      <c r="AE20" s="37"/>
      <c r="AF20" s="213"/>
      <c r="AG20" s="37"/>
      <c r="AH20" s="37"/>
      <c r="AI20" s="37"/>
      <c r="AJ20" s="37"/>
      <c r="AK20" s="37"/>
      <c r="AL20" s="37"/>
      <c r="AM20" s="37"/>
      <c r="AN20" s="213"/>
    </row>
    <row r="21" spans="1:40" x14ac:dyDescent="0.25">
      <c r="A21" s="3"/>
      <c r="C21" s="203"/>
      <c r="D21" s="203"/>
      <c r="E21" s="3"/>
      <c r="G21" s="37">
        <v>17</v>
      </c>
      <c r="O21" s="3"/>
      <c r="Q21" s="37"/>
      <c r="R21" s="37"/>
      <c r="S21" s="37"/>
      <c r="T21" s="223"/>
      <c r="U21" s="223"/>
      <c r="V21" s="212"/>
      <c r="W21" s="213"/>
      <c r="X21" s="37"/>
      <c r="Y21" s="37"/>
      <c r="Z21" s="37"/>
      <c r="AA21" s="37"/>
      <c r="AC21" s="37"/>
      <c r="AD21" s="37"/>
      <c r="AE21" s="37"/>
      <c r="AF21" s="213"/>
      <c r="AG21" s="37"/>
      <c r="AH21" s="37"/>
      <c r="AI21" s="37"/>
      <c r="AJ21" s="37"/>
      <c r="AK21" s="37"/>
      <c r="AL21" s="37"/>
      <c r="AM21" s="37"/>
      <c r="AN21" s="213"/>
    </row>
    <row r="22" spans="1:40" x14ac:dyDescent="0.25">
      <c r="A22" s="3"/>
      <c r="C22" s="203"/>
      <c r="D22" s="203"/>
      <c r="E22" s="3"/>
      <c r="G22" s="37">
        <v>18</v>
      </c>
      <c r="O22" s="3"/>
      <c r="Q22" s="37"/>
      <c r="R22" s="37"/>
      <c r="S22" s="37"/>
      <c r="T22" s="37"/>
      <c r="U22" s="37"/>
      <c r="V22" s="37"/>
      <c r="W22" s="213"/>
      <c r="X22" s="37"/>
      <c r="Y22" s="37"/>
      <c r="Z22" s="37"/>
      <c r="AA22" s="37"/>
      <c r="AC22" s="37"/>
      <c r="AD22" s="37"/>
      <c r="AE22" s="37"/>
      <c r="AF22" s="213"/>
      <c r="AG22" s="37"/>
      <c r="AH22" s="37"/>
      <c r="AI22" s="37"/>
      <c r="AJ22" s="37"/>
      <c r="AK22" s="37"/>
      <c r="AL22" s="37"/>
      <c r="AM22" s="37"/>
      <c r="AN22" s="213"/>
    </row>
    <row r="23" spans="1:40" x14ac:dyDescent="0.25">
      <c r="A23" s="3"/>
      <c r="C23" s="203"/>
      <c r="D23" s="203"/>
      <c r="E23" s="3"/>
      <c r="G23" s="37">
        <v>19</v>
      </c>
      <c r="O23" s="3"/>
      <c r="Q23" s="37"/>
      <c r="R23" s="37"/>
      <c r="S23" s="37"/>
      <c r="T23" s="37"/>
      <c r="U23" s="37"/>
      <c r="V23" s="37"/>
      <c r="W23" s="213"/>
      <c r="X23" s="37"/>
      <c r="Y23" s="37"/>
      <c r="Z23" s="37"/>
      <c r="AA23" s="37"/>
      <c r="AC23" s="37"/>
      <c r="AD23" s="37"/>
      <c r="AE23" s="37"/>
      <c r="AF23" s="213"/>
      <c r="AG23" s="37"/>
      <c r="AH23" s="37"/>
      <c r="AI23" s="37"/>
      <c r="AJ23" s="37"/>
      <c r="AK23" s="37"/>
      <c r="AL23" s="37"/>
      <c r="AM23" s="37"/>
      <c r="AN23" s="213"/>
    </row>
    <row r="24" spans="1:40" x14ac:dyDescent="0.25">
      <c r="A24" s="3"/>
      <c r="E24" s="3"/>
      <c r="G24" s="37">
        <v>20</v>
      </c>
      <c r="I24" s="218" t="s">
        <v>166</v>
      </c>
      <c r="O24" s="3"/>
      <c r="Q24" s="37"/>
      <c r="R24" s="37"/>
      <c r="S24" s="37"/>
      <c r="T24" s="37"/>
      <c r="U24" s="37"/>
      <c r="V24" s="37"/>
      <c r="W24" s="213"/>
      <c r="X24" s="37"/>
      <c r="Y24" s="37"/>
      <c r="Z24" s="37"/>
      <c r="AA24" s="37"/>
      <c r="AC24" s="37"/>
      <c r="AD24" s="37"/>
      <c r="AE24" s="37"/>
      <c r="AF24" s="213"/>
      <c r="AG24" s="37"/>
      <c r="AH24" s="37"/>
      <c r="AI24" s="37"/>
      <c r="AJ24" s="37"/>
      <c r="AK24" s="37"/>
      <c r="AL24" s="37"/>
      <c r="AM24" s="37"/>
      <c r="AN24" s="213"/>
    </row>
    <row r="25" spans="1:40" x14ac:dyDescent="0.25">
      <c r="A25" s="3"/>
      <c r="C25" s="202" t="s">
        <v>155</v>
      </c>
      <c r="D25" s="202" t="s">
        <v>148</v>
      </c>
      <c r="E25" s="3"/>
      <c r="G25" s="37">
        <v>21</v>
      </c>
      <c r="L25" s="218"/>
      <c r="O25" s="3"/>
      <c r="Q25" t="s">
        <v>3</v>
      </c>
      <c r="W25" s="213"/>
      <c r="X25" s="37"/>
      <c r="Y25" s="37"/>
      <c r="Z25" s="37"/>
      <c r="AA25" s="37"/>
      <c r="AC25" s="37"/>
      <c r="AD25" s="37"/>
      <c r="AE25" s="37"/>
      <c r="AF25" s="213"/>
      <c r="AG25" s="37"/>
      <c r="AH25" s="37"/>
      <c r="AI25" s="37"/>
      <c r="AJ25" s="37"/>
      <c r="AK25" s="37"/>
      <c r="AL25" s="37"/>
      <c r="AM25" s="37"/>
      <c r="AN25" s="213"/>
    </row>
    <row r="26" spans="1:40" ht="30" x14ac:dyDescent="0.25">
      <c r="A26" s="3"/>
      <c r="C26" s="206" t="str">
        <f>"Institution"&amp;MAX(GrantTypes[No.])+1</f>
        <v>Institution2</v>
      </c>
      <c r="D26" s="205" t="s">
        <v>149</v>
      </c>
      <c r="E26" s="3"/>
      <c r="G26" s="37">
        <v>22</v>
      </c>
      <c r="O26" s="3"/>
      <c r="Q26" t="s">
        <v>2</v>
      </c>
      <c r="W26" s="3"/>
      <c r="AF26" s="3"/>
      <c r="AN26" s="3"/>
    </row>
    <row r="27" spans="1:40" ht="45" x14ac:dyDescent="0.25">
      <c r="A27" s="3"/>
      <c r="C27" s="206" t="str">
        <f>"Salary"&amp;MAX(GrantTypes[No.])+1</f>
        <v>Salary2</v>
      </c>
      <c r="D27" s="205" t="s">
        <v>150</v>
      </c>
      <c r="E27" s="3"/>
      <c r="G27" s="37">
        <v>23</v>
      </c>
      <c r="O27" s="3"/>
      <c r="Q27" t="s">
        <v>1</v>
      </c>
      <c r="W27" s="3"/>
      <c r="AF27" s="3"/>
      <c r="AN27" s="3"/>
    </row>
    <row r="28" spans="1:40" ht="30" x14ac:dyDescent="0.25">
      <c r="A28" s="3"/>
      <c r="C28" s="206" t="str">
        <f>"OperationalCosts"&amp;MAX(GrantTypes[No.])+1</f>
        <v>OperationalCosts2</v>
      </c>
      <c r="D28" s="204" t="s">
        <v>151</v>
      </c>
      <c r="E28" s="3"/>
      <c r="G28" s="37">
        <v>24</v>
      </c>
      <c r="O28" s="3"/>
      <c r="Q28" t="s">
        <v>79</v>
      </c>
      <c r="W28" s="3"/>
      <c r="AF28" s="3"/>
      <c r="AN28" s="3"/>
    </row>
    <row r="29" spans="1:40" ht="30" x14ac:dyDescent="0.25">
      <c r="A29" s="3"/>
      <c r="C29" s="206" t="str">
        <f>"AdditionalCosts"&amp;MAX(GrantTypes[No.])+1</f>
        <v>AdditionalCosts2</v>
      </c>
      <c r="D29" s="204" t="s">
        <v>152</v>
      </c>
      <c r="E29" s="3"/>
      <c r="G29" s="37">
        <v>25</v>
      </c>
      <c r="O29" s="3"/>
      <c r="Q29" t="s">
        <v>80</v>
      </c>
      <c r="W29" s="3"/>
      <c r="AF29" s="3"/>
      <c r="AN29" s="3"/>
    </row>
    <row r="30" spans="1:40" ht="30" x14ac:dyDescent="0.25">
      <c r="A30" s="3"/>
      <c r="C30" s="206" t="str">
        <f>"ExpensiveLocations"&amp;MAX(GrantTypes[No.])+1</f>
        <v>ExpensiveLocations2</v>
      </c>
      <c r="D30" s="204" t="s">
        <v>153</v>
      </c>
      <c r="E30" s="3"/>
      <c r="G30" s="37">
        <v>26</v>
      </c>
      <c r="O30" s="3"/>
      <c r="Q30" t="s">
        <v>84</v>
      </c>
      <c r="W30" s="3"/>
      <c r="AF30" s="3"/>
      <c r="AN30" s="3"/>
    </row>
    <row r="31" spans="1:40" x14ac:dyDescent="0.25">
      <c r="A31" s="3"/>
      <c r="E31" s="3"/>
      <c r="G31" s="37">
        <v>27</v>
      </c>
      <c r="O31" s="3"/>
      <c r="Q31" t="s">
        <v>83</v>
      </c>
      <c r="W31" s="3"/>
      <c r="AF31" s="3"/>
      <c r="AN31" s="3"/>
    </row>
    <row r="32" spans="1:40" x14ac:dyDescent="0.25">
      <c r="A32" s="3"/>
      <c r="C32" s="207" t="s">
        <v>154</v>
      </c>
      <c r="E32" s="3"/>
      <c r="G32" s="37">
        <v>28</v>
      </c>
      <c r="O32" s="3"/>
      <c r="Q32" t="s">
        <v>78</v>
      </c>
      <c r="W32" s="3"/>
      <c r="AF32" s="3"/>
      <c r="AN32" s="3"/>
    </row>
    <row r="33" spans="1:40" x14ac:dyDescent="0.25">
      <c r="A33" s="3"/>
      <c r="E33" s="3"/>
      <c r="G33" s="37">
        <v>29</v>
      </c>
      <c r="O33" s="3"/>
      <c r="Q33" s="211" t="s">
        <v>158</v>
      </c>
      <c r="W33" s="3"/>
      <c r="AF33" s="3"/>
      <c r="AN33" s="3"/>
    </row>
    <row r="34" spans="1:40" x14ac:dyDescent="0.25">
      <c r="A34" s="3"/>
      <c r="E34" s="3"/>
      <c r="G34" s="37">
        <v>30</v>
      </c>
      <c r="O34" s="3"/>
      <c r="Q34" s="211" t="s">
        <v>159</v>
      </c>
      <c r="W34" s="3"/>
      <c r="AF34" s="3"/>
      <c r="AN34" s="3"/>
    </row>
    <row r="35" spans="1:40" x14ac:dyDescent="0.25">
      <c r="A35" s="3"/>
      <c r="E35" s="3"/>
      <c r="G35" s="37">
        <v>31</v>
      </c>
      <c r="O35" s="3"/>
      <c r="Q35" t="s">
        <v>117</v>
      </c>
      <c r="W35" s="3"/>
      <c r="AF35" s="3"/>
      <c r="AN35" s="3"/>
    </row>
    <row r="36" spans="1:40" x14ac:dyDescent="0.25">
      <c r="A36" s="3"/>
      <c r="E36" s="3"/>
      <c r="G36" s="37">
        <v>32</v>
      </c>
      <c r="O36" s="3"/>
      <c r="Q36" s="211" t="s">
        <v>160</v>
      </c>
      <c r="W36" s="3"/>
      <c r="AF36" s="3"/>
      <c r="AN36" s="3"/>
    </row>
    <row r="37" spans="1:40" x14ac:dyDescent="0.25">
      <c r="A37" s="3"/>
      <c r="E37" s="3"/>
      <c r="G37" s="37">
        <v>33</v>
      </c>
      <c r="O37" s="3"/>
      <c r="Q37" t="s">
        <v>116</v>
      </c>
      <c r="W37" s="3"/>
      <c r="AF37" s="3"/>
      <c r="AN37" s="3"/>
    </row>
    <row r="38" spans="1:40" x14ac:dyDescent="0.25">
      <c r="A38" s="3"/>
      <c r="E38" s="3"/>
      <c r="G38" s="37">
        <v>34</v>
      </c>
      <c r="O38" s="3"/>
      <c r="Q38" t="s">
        <v>81</v>
      </c>
      <c r="W38" s="3"/>
      <c r="AF38" s="3"/>
      <c r="AN38" s="3"/>
    </row>
    <row r="39" spans="1:40" x14ac:dyDescent="0.25">
      <c r="A39" s="3"/>
      <c r="E39" s="3"/>
      <c r="G39" s="37">
        <v>35</v>
      </c>
      <c r="O39" s="3"/>
      <c r="W39" s="3"/>
      <c r="AF39" s="3"/>
      <c r="AN39" s="3"/>
    </row>
    <row r="40" spans="1:40" x14ac:dyDescent="0.25">
      <c r="A40" s="3"/>
      <c r="E40" s="3"/>
      <c r="G40" s="37">
        <v>36</v>
      </c>
      <c r="O40" s="3"/>
      <c r="W40" s="3"/>
      <c r="AF40" s="3"/>
      <c r="AN40" s="3"/>
    </row>
    <row r="41" spans="1:40" x14ac:dyDescent="0.25">
      <c r="A41" s="3"/>
      <c r="E41" s="3"/>
      <c r="G41" s="37">
        <v>37</v>
      </c>
      <c r="O41" s="3"/>
      <c r="Q41" s="214" t="s">
        <v>158</v>
      </c>
      <c r="W41" s="3"/>
      <c r="AF41" s="3"/>
      <c r="AN41" s="3"/>
    </row>
    <row r="42" spans="1:40" x14ac:dyDescent="0.25">
      <c r="A42" s="3"/>
      <c r="E42" s="3"/>
      <c r="G42" s="37">
        <v>38</v>
      </c>
      <c r="O42" s="3"/>
      <c r="Q42" s="215" t="s">
        <v>161</v>
      </c>
      <c r="W42" s="3"/>
      <c r="AF42" s="3"/>
      <c r="AN42" s="3"/>
    </row>
    <row r="43" spans="1:40" x14ac:dyDescent="0.25">
      <c r="A43" s="3"/>
      <c r="E43" s="3"/>
      <c r="G43" s="37">
        <v>39</v>
      </c>
      <c r="O43" s="3"/>
      <c r="Q43" s="215" t="s">
        <v>162</v>
      </c>
      <c r="W43" s="3"/>
      <c r="AF43" s="3"/>
      <c r="AN43" s="3"/>
    </row>
    <row r="44" spans="1:40" x14ac:dyDescent="0.25">
      <c r="A44" s="3"/>
      <c r="E44" s="3"/>
      <c r="G44" s="37">
        <v>40</v>
      </c>
      <c r="O44" s="3"/>
      <c r="Q44" s="216" t="s">
        <v>163</v>
      </c>
      <c r="W44" s="3"/>
      <c r="AF44" s="3"/>
      <c r="AN44" s="3"/>
    </row>
    <row r="45" spans="1:40" x14ac:dyDescent="0.25">
      <c r="A45" s="3"/>
      <c r="E45" s="3"/>
      <c r="G45" s="37">
        <v>41</v>
      </c>
      <c r="O45" s="3"/>
      <c r="W45" s="3"/>
      <c r="AF45" s="3"/>
      <c r="AN45" s="3"/>
    </row>
    <row r="46" spans="1:40" x14ac:dyDescent="0.25">
      <c r="A46" s="3"/>
      <c r="E46" s="3"/>
      <c r="G46" s="37">
        <v>42</v>
      </c>
      <c r="O46" s="3"/>
      <c r="W46" s="3"/>
      <c r="AF46" s="3"/>
      <c r="AN46" s="3"/>
    </row>
    <row r="47" spans="1:40" x14ac:dyDescent="0.25">
      <c r="A47" s="3"/>
      <c r="E47" s="3"/>
      <c r="G47" s="37">
        <v>43</v>
      </c>
      <c r="O47" s="3"/>
      <c r="W47" s="3"/>
      <c r="AF47" s="3"/>
      <c r="AN47" s="3"/>
    </row>
    <row r="48" spans="1:40" x14ac:dyDescent="0.25">
      <c r="A48" s="3"/>
      <c r="E48" s="3"/>
      <c r="G48" s="37">
        <v>44</v>
      </c>
      <c r="O48" s="3"/>
      <c r="W48" s="3"/>
      <c r="AF48" s="3"/>
      <c r="AN48" s="3"/>
    </row>
    <row r="49" spans="1:40" x14ac:dyDescent="0.25">
      <c r="A49" s="3"/>
      <c r="E49" s="3"/>
      <c r="G49" s="37">
        <v>45</v>
      </c>
      <c r="O49" s="3"/>
      <c r="W49" s="3"/>
      <c r="AF49" s="3"/>
      <c r="AN49" s="3"/>
    </row>
    <row r="50" spans="1:40" x14ac:dyDescent="0.25">
      <c r="A50" s="3"/>
      <c r="E50" s="3"/>
      <c r="G50" s="37">
        <v>46</v>
      </c>
      <c r="O50" s="3"/>
      <c r="W50" s="3"/>
      <c r="AF50" s="3"/>
      <c r="AN50" s="3"/>
    </row>
    <row r="51" spans="1:40" x14ac:dyDescent="0.25">
      <c r="A51" s="3"/>
      <c r="E51" s="3"/>
      <c r="G51" s="37">
        <v>47</v>
      </c>
      <c r="O51" s="3"/>
      <c r="W51" s="3"/>
      <c r="AF51" s="3"/>
      <c r="AN51" s="3"/>
    </row>
    <row r="52" spans="1:40" x14ac:dyDescent="0.25">
      <c r="A52" s="3"/>
      <c r="E52" s="3"/>
      <c r="G52" s="37">
        <v>48</v>
      </c>
      <c r="O52" s="3"/>
      <c r="W52" s="3"/>
      <c r="AF52" s="3"/>
      <c r="AN52" s="3"/>
    </row>
    <row r="53" spans="1:40" x14ac:dyDescent="0.25">
      <c r="A53" s="3"/>
      <c r="E53" s="3"/>
      <c r="G53" s="37">
        <v>49</v>
      </c>
      <c r="O53" s="3"/>
      <c r="W53" s="3"/>
      <c r="AF53" s="3"/>
      <c r="AN53" s="3"/>
    </row>
    <row r="54" spans="1:40" x14ac:dyDescent="0.25">
      <c r="A54" s="3"/>
      <c r="E54" s="3"/>
      <c r="G54" s="37">
        <v>50</v>
      </c>
      <c r="O54" s="3"/>
      <c r="W54" s="3"/>
      <c r="AF54" s="3"/>
      <c r="AN54" s="3"/>
    </row>
    <row r="55" spans="1:40" x14ac:dyDescent="0.25">
      <c r="A55" s="3"/>
      <c r="E55" s="3"/>
      <c r="G55" s="37">
        <v>51</v>
      </c>
      <c r="O55" s="3"/>
      <c r="W55" s="3"/>
      <c r="AF55" s="3"/>
      <c r="AN55" s="3"/>
    </row>
    <row r="56" spans="1:40" x14ac:dyDescent="0.25">
      <c r="A56" s="3"/>
      <c r="E56" s="3"/>
      <c r="G56" s="37">
        <v>52</v>
      </c>
      <c r="O56" s="3"/>
      <c r="W56" s="3"/>
      <c r="AF56" s="3"/>
      <c r="AN56" s="3"/>
    </row>
    <row r="57" spans="1:40" x14ac:dyDescent="0.25">
      <c r="A57" s="3"/>
      <c r="E57" s="3"/>
      <c r="G57" s="37">
        <v>53</v>
      </c>
      <c r="O57" s="3"/>
      <c r="W57" s="3"/>
      <c r="AF57" s="3"/>
      <c r="AN57" s="3"/>
    </row>
    <row r="58" spans="1:40" x14ac:dyDescent="0.25">
      <c r="A58" s="3"/>
      <c r="E58" s="3"/>
      <c r="G58" s="37">
        <v>54</v>
      </c>
      <c r="O58" s="3"/>
      <c r="W58" s="3"/>
      <c r="AF58" s="3"/>
      <c r="AN58" s="3"/>
    </row>
    <row r="59" spans="1:40" x14ac:dyDescent="0.25">
      <c r="A59" s="3"/>
      <c r="E59" s="3"/>
      <c r="G59" s="37">
        <v>55</v>
      </c>
      <c r="O59" s="3"/>
      <c r="W59" s="3"/>
      <c r="AF59" s="3"/>
      <c r="AN59" s="3"/>
    </row>
    <row r="60" spans="1:40" x14ac:dyDescent="0.25">
      <c r="A60" s="3"/>
      <c r="E60" s="3"/>
      <c r="G60" s="37">
        <v>56</v>
      </c>
      <c r="O60" s="3"/>
      <c r="W60" s="3"/>
      <c r="AF60" s="3"/>
      <c r="AN60" s="3"/>
    </row>
    <row r="61" spans="1:40" x14ac:dyDescent="0.25">
      <c r="A61" s="3"/>
      <c r="E61" s="3"/>
      <c r="G61" s="37">
        <v>57</v>
      </c>
      <c r="O61" s="3"/>
      <c r="W61" s="3"/>
      <c r="AF61" s="3"/>
      <c r="AN61" s="3"/>
    </row>
    <row r="62" spans="1:40" x14ac:dyDescent="0.25">
      <c r="A62" s="3"/>
      <c r="E62" s="3"/>
      <c r="G62" s="37">
        <v>58</v>
      </c>
      <c r="O62" s="3"/>
      <c r="W62" s="3"/>
      <c r="AF62" s="3"/>
      <c r="AN62" s="3"/>
    </row>
    <row r="63" spans="1:40" x14ac:dyDescent="0.25">
      <c r="A63" s="3"/>
      <c r="E63" s="3"/>
      <c r="G63" s="37">
        <v>59</v>
      </c>
      <c r="O63" s="3"/>
      <c r="W63" s="3"/>
      <c r="AF63" s="3"/>
      <c r="AN63" s="3"/>
    </row>
    <row r="64" spans="1:40" x14ac:dyDescent="0.25">
      <c r="A64" s="3"/>
      <c r="E64" s="3"/>
      <c r="G64" s="37">
        <v>60</v>
      </c>
      <c r="O64" s="3"/>
      <c r="W64" s="3"/>
      <c r="AF64" s="3"/>
      <c r="AN64" s="3"/>
    </row>
    <row r="65" spans="1:40" x14ac:dyDescent="0.25">
      <c r="A65" s="3"/>
      <c r="E65" s="3"/>
      <c r="G65" s="37">
        <v>61</v>
      </c>
      <c r="O65" s="3"/>
      <c r="W65" s="3"/>
      <c r="AF65" s="3"/>
      <c r="AN65" s="3"/>
    </row>
    <row r="66" spans="1:40" x14ac:dyDescent="0.25">
      <c r="A66" s="3"/>
      <c r="E66" s="3"/>
      <c r="G66" s="37">
        <v>62</v>
      </c>
      <c r="O66" s="3"/>
      <c r="W66" s="3"/>
      <c r="AF66" s="3"/>
      <c r="AN66" s="3"/>
    </row>
    <row r="67" spans="1:40" x14ac:dyDescent="0.25">
      <c r="A67" s="3"/>
      <c r="E67" s="3"/>
      <c r="G67" s="37">
        <v>63</v>
      </c>
      <c r="O67" s="3"/>
      <c r="W67" s="3"/>
      <c r="AF67" s="3"/>
      <c r="AN67" s="3"/>
    </row>
    <row r="68" spans="1:40" x14ac:dyDescent="0.25">
      <c r="A68" s="3"/>
      <c r="E68" s="3"/>
      <c r="G68" s="37">
        <v>64</v>
      </c>
      <c r="O68" s="3"/>
      <c r="W68" s="3"/>
      <c r="AF68" s="3"/>
      <c r="AN68" s="3"/>
    </row>
    <row r="69" spans="1:40" x14ac:dyDescent="0.25">
      <c r="A69" s="3"/>
      <c r="E69" s="3"/>
      <c r="G69" s="37">
        <v>65</v>
      </c>
      <c r="O69" s="3"/>
      <c r="W69" s="3"/>
      <c r="AF69" s="3"/>
      <c r="AN69" s="3"/>
    </row>
    <row r="70" spans="1:40" x14ac:dyDescent="0.25">
      <c r="A70" s="3"/>
      <c r="E70" s="3"/>
      <c r="G70" s="37">
        <v>66</v>
      </c>
      <c r="O70" s="3"/>
      <c r="W70" s="3"/>
      <c r="AF70" s="3"/>
      <c r="AN70" s="3"/>
    </row>
    <row r="71" spans="1:40" x14ac:dyDescent="0.25">
      <c r="A71" s="3"/>
      <c r="E71" s="3"/>
      <c r="G71" s="37">
        <v>67</v>
      </c>
      <c r="O71" s="3"/>
      <c r="W71" s="3"/>
      <c r="AF71" s="3"/>
      <c r="AN71" s="3"/>
    </row>
    <row r="72" spans="1:40" x14ac:dyDescent="0.25">
      <c r="A72" s="3"/>
      <c r="E72" s="3"/>
      <c r="G72" s="37">
        <v>68</v>
      </c>
      <c r="O72" s="3"/>
      <c r="W72" s="3"/>
      <c r="AF72" s="3"/>
      <c r="AN72" s="3"/>
    </row>
    <row r="73" spans="1:40" x14ac:dyDescent="0.25">
      <c r="A73" s="3"/>
      <c r="E73" s="3"/>
      <c r="G73" s="37">
        <v>69</v>
      </c>
      <c r="O73" s="3"/>
      <c r="W73" s="3"/>
      <c r="AF73" s="3"/>
      <c r="AN73" s="3"/>
    </row>
    <row r="74" spans="1:40" x14ac:dyDescent="0.25">
      <c r="A74" s="3"/>
      <c r="E74" s="3"/>
      <c r="G74" s="37">
        <v>70</v>
      </c>
      <c r="O74" s="3"/>
      <c r="W74" s="3"/>
      <c r="AF74" s="3"/>
      <c r="AN74" s="3"/>
    </row>
    <row r="75" spans="1:40" x14ac:dyDescent="0.25">
      <c r="A75" s="3"/>
      <c r="E75" s="3"/>
      <c r="G75" s="37">
        <v>71</v>
      </c>
      <c r="O75" s="3"/>
      <c r="W75" s="3"/>
      <c r="AF75" s="3"/>
      <c r="AN75" s="3"/>
    </row>
    <row r="76" spans="1:40" x14ac:dyDescent="0.25">
      <c r="A76" s="3"/>
      <c r="E76" s="3"/>
      <c r="G76" s="37">
        <v>72</v>
      </c>
      <c r="O76" s="3"/>
      <c r="W76" s="3"/>
      <c r="AF76" s="3"/>
      <c r="AN76" s="3"/>
    </row>
    <row r="77" spans="1:40" x14ac:dyDescent="0.25">
      <c r="A77" s="3"/>
      <c r="E77" s="3"/>
      <c r="G77" s="37">
        <v>73</v>
      </c>
      <c r="O77" s="3"/>
      <c r="W77" s="3"/>
      <c r="AF77" s="3"/>
      <c r="AN77" s="3"/>
    </row>
    <row r="78" spans="1:40" x14ac:dyDescent="0.25">
      <c r="A78" s="3"/>
      <c r="E78" s="3"/>
      <c r="G78" s="37">
        <v>74</v>
      </c>
      <c r="O78" s="3"/>
      <c r="W78" s="3"/>
      <c r="AF78" s="3"/>
      <c r="AN78" s="3"/>
    </row>
    <row r="79" spans="1:40" x14ac:dyDescent="0.25">
      <c r="A79" s="3"/>
      <c r="E79" s="3"/>
      <c r="G79" s="37">
        <v>75</v>
      </c>
      <c r="O79" s="3"/>
      <c r="W79" s="3"/>
      <c r="AF79" s="3"/>
      <c r="AN79" s="3"/>
    </row>
    <row r="80" spans="1:40" x14ac:dyDescent="0.25">
      <c r="A80" s="3"/>
      <c r="E80" s="3"/>
      <c r="G80" s="37">
        <v>76</v>
      </c>
      <c r="O80" s="3"/>
      <c r="W80" s="3"/>
      <c r="AF80" s="3"/>
      <c r="AN80" s="3"/>
    </row>
    <row r="81" spans="1:40" x14ac:dyDescent="0.25">
      <c r="A81" s="3"/>
      <c r="E81" s="3"/>
      <c r="G81" s="37">
        <v>77</v>
      </c>
      <c r="O81" s="3"/>
      <c r="W81" s="3"/>
      <c r="AF81" s="3"/>
      <c r="AN81" s="3"/>
    </row>
    <row r="82" spans="1:40" x14ac:dyDescent="0.25">
      <c r="A82" s="3"/>
      <c r="E82" s="3"/>
      <c r="G82" s="37">
        <v>78</v>
      </c>
      <c r="O82" s="3"/>
      <c r="W82" s="3"/>
      <c r="AF82" s="3"/>
      <c r="AN82" s="3"/>
    </row>
    <row r="83" spans="1:40" x14ac:dyDescent="0.25">
      <c r="A83" s="3"/>
      <c r="E83" s="3"/>
      <c r="G83" s="37">
        <v>79</v>
      </c>
      <c r="O83" s="3"/>
      <c r="W83" s="3"/>
      <c r="AF83" s="3"/>
      <c r="AN83" s="3"/>
    </row>
    <row r="84" spans="1:40" x14ac:dyDescent="0.25">
      <c r="A84" s="3"/>
      <c r="E84" s="3"/>
      <c r="G84" s="37">
        <v>80</v>
      </c>
      <c r="O84" s="3"/>
      <c r="W84" s="3"/>
      <c r="AF84" s="3"/>
      <c r="AN84" s="3"/>
    </row>
    <row r="85" spans="1:40" x14ac:dyDescent="0.25">
      <c r="A85" s="3"/>
      <c r="E85" s="3"/>
      <c r="G85" s="37">
        <v>81</v>
      </c>
      <c r="O85" s="3"/>
      <c r="W85" s="3"/>
      <c r="AF85" s="3"/>
      <c r="AN85" s="3"/>
    </row>
    <row r="86" spans="1:40" x14ac:dyDescent="0.25">
      <c r="A86" s="3"/>
      <c r="E86" s="3"/>
      <c r="G86" s="37">
        <v>82</v>
      </c>
      <c r="O86" s="3"/>
      <c r="W86" s="3"/>
      <c r="AF86" s="3"/>
      <c r="AN86" s="3"/>
    </row>
    <row r="87" spans="1:40" x14ac:dyDescent="0.25">
      <c r="A87" s="3"/>
      <c r="E87" s="3"/>
      <c r="G87" s="37">
        <v>83</v>
      </c>
      <c r="O87" s="3"/>
      <c r="W87" s="3"/>
      <c r="AF87" s="3"/>
      <c r="AN87" s="3"/>
    </row>
    <row r="88" spans="1:40" x14ac:dyDescent="0.25">
      <c r="A88" s="3"/>
      <c r="E88" s="3"/>
      <c r="G88" s="37">
        <v>84</v>
      </c>
      <c r="O88" s="3"/>
      <c r="W88" s="3"/>
      <c r="AF88" s="3"/>
      <c r="AN88" s="3"/>
    </row>
    <row r="89" spans="1:40" hidden="1" x14ac:dyDescent="0.25">
      <c r="A89" s="3"/>
      <c r="E89" s="3"/>
      <c r="G89" s="37">
        <v>85</v>
      </c>
      <c r="O89" s="3"/>
      <c r="W89" s="3"/>
      <c r="AF89" s="3"/>
      <c r="AN89" s="3"/>
    </row>
    <row r="90" spans="1:40" hidden="1" x14ac:dyDescent="0.25">
      <c r="A90" s="3"/>
      <c r="E90" s="3"/>
      <c r="G90" s="37">
        <v>86</v>
      </c>
      <c r="O90" s="3"/>
      <c r="W90" s="3"/>
      <c r="AF90" s="3"/>
      <c r="AN90" s="3"/>
    </row>
    <row r="91" spans="1:40" hidden="1" x14ac:dyDescent="0.25">
      <c r="A91" s="3"/>
      <c r="E91" s="3"/>
      <c r="G91" s="37">
        <v>87</v>
      </c>
      <c r="O91" s="3"/>
      <c r="W91" s="3"/>
      <c r="AF91" s="3"/>
      <c r="AN91" s="3"/>
    </row>
    <row r="92" spans="1:40" hidden="1" x14ac:dyDescent="0.25">
      <c r="A92" s="3"/>
      <c r="E92" s="3"/>
      <c r="G92" s="37">
        <v>88</v>
      </c>
      <c r="O92" s="3"/>
      <c r="W92" s="3"/>
      <c r="AF92" s="3"/>
      <c r="AN92" s="3"/>
    </row>
    <row r="93" spans="1:40" x14ac:dyDescent="0.25">
      <c r="A93" s="3"/>
      <c r="E93" s="3"/>
      <c r="G93" s="37">
        <v>89</v>
      </c>
      <c r="O93" s="3"/>
      <c r="W93" s="3"/>
      <c r="AF93" s="3"/>
      <c r="AN93" s="3"/>
    </row>
    <row r="94" spans="1:40" x14ac:dyDescent="0.25">
      <c r="A94" s="3"/>
      <c r="E94" s="3"/>
      <c r="G94" s="37">
        <v>90</v>
      </c>
      <c r="O94" s="3"/>
      <c r="W94" s="3"/>
      <c r="AF94" s="3"/>
      <c r="AN94" s="3"/>
    </row>
    <row r="95" spans="1:40" x14ac:dyDescent="0.25">
      <c r="A95" s="3"/>
      <c r="E95" s="3"/>
      <c r="G95" s="37">
        <v>91</v>
      </c>
      <c r="O95" s="3"/>
      <c r="W95" s="3"/>
      <c r="AF95" s="3"/>
      <c r="AN95" s="3"/>
    </row>
    <row r="96" spans="1:40" x14ac:dyDescent="0.25">
      <c r="A96" s="3"/>
      <c r="E96" s="3"/>
      <c r="G96" s="37">
        <v>92</v>
      </c>
      <c r="O96" s="3"/>
      <c r="W96" s="3"/>
      <c r="AF96" s="3"/>
      <c r="AN96" s="3"/>
    </row>
    <row r="97" spans="1:40" x14ac:dyDescent="0.25">
      <c r="A97" s="3"/>
      <c r="E97" s="3"/>
      <c r="G97" s="37">
        <v>93</v>
      </c>
      <c r="O97" s="3"/>
      <c r="W97" s="3"/>
      <c r="AF97" s="3"/>
      <c r="AN97" s="3"/>
    </row>
    <row r="98" spans="1:40" x14ac:dyDescent="0.25">
      <c r="A98" s="3"/>
      <c r="E98" s="3"/>
      <c r="G98" s="37">
        <v>94</v>
      </c>
      <c r="O98" s="3"/>
      <c r="W98" s="3"/>
      <c r="AF98" s="3"/>
      <c r="AN98" s="3"/>
    </row>
    <row r="99" spans="1:40" x14ac:dyDescent="0.25">
      <c r="A99" s="3"/>
      <c r="E99" s="3"/>
      <c r="G99" s="37">
        <v>95</v>
      </c>
      <c r="O99" s="3"/>
      <c r="W99" s="3"/>
      <c r="AF99" s="3"/>
      <c r="AN99" s="3"/>
    </row>
    <row r="100" spans="1:40" x14ac:dyDescent="0.25">
      <c r="A100" s="3"/>
      <c r="E100" s="3"/>
      <c r="G100" s="37">
        <v>96</v>
      </c>
      <c r="O100" s="3"/>
      <c r="W100" s="3"/>
      <c r="AF100" s="3"/>
      <c r="AN100" s="3"/>
    </row>
    <row r="101" spans="1:40" x14ac:dyDescent="0.25">
      <c r="A101" s="3"/>
      <c r="E101" s="3"/>
      <c r="G101" s="37">
        <v>97</v>
      </c>
      <c r="O101" s="3"/>
      <c r="W101" s="3"/>
      <c r="AF101" s="3"/>
      <c r="AN101" s="3"/>
    </row>
    <row r="102" spans="1:40" x14ac:dyDescent="0.25">
      <c r="A102" s="3"/>
      <c r="E102" s="3"/>
      <c r="G102" s="37">
        <v>98</v>
      </c>
      <c r="O102" s="3"/>
      <c r="W102" s="3"/>
      <c r="AF102" s="3"/>
      <c r="AN102" s="3"/>
    </row>
    <row r="103" spans="1:40" x14ac:dyDescent="0.25">
      <c r="A103" s="3"/>
      <c r="E103" s="3"/>
      <c r="G103" s="37">
        <v>99</v>
      </c>
      <c r="O103" s="3"/>
      <c r="W103" s="3"/>
      <c r="AF103" s="3"/>
      <c r="AN103" s="3"/>
    </row>
    <row r="104" spans="1:40" x14ac:dyDescent="0.25">
      <c r="A104" s="3"/>
      <c r="E104" s="3"/>
      <c r="G104" s="37">
        <v>100</v>
      </c>
      <c r="O104" s="3"/>
      <c r="W104" s="3"/>
      <c r="AF104" s="3"/>
      <c r="AN104" s="3"/>
    </row>
    <row r="105" spans="1:40" x14ac:dyDescent="0.25">
      <c r="A105" s="3"/>
      <c r="E105" s="3"/>
      <c r="O105" s="3"/>
      <c r="W105" s="3"/>
      <c r="AF105" s="3"/>
      <c r="AN105" s="3"/>
    </row>
  </sheetData>
  <mergeCells count="4">
    <mergeCell ref="AH2:AM2"/>
    <mergeCell ref="C2:D2"/>
    <mergeCell ref="Q2:V2"/>
    <mergeCell ref="Y2:AE2"/>
  </mergeCells>
  <pageMargins left="0.7" right="0.7" top="0.75" bottom="0.75" header="0.3" footer="0.3"/>
  <pageSetup paperSize="9" orientation="portrait" r:id="rId1"/>
  <ignoredErrors>
    <ignoredError sqref="C26:C30" calculatedColumn="1"/>
  </ignoredErrors>
  <drawing r:id="rId2"/>
  <tableParts count="12">
    <tablePart r:id="rId3"/>
    <tablePart r:id="rId4"/>
    <tablePart r:id="rId5"/>
    <tablePart r:id="rId6"/>
    <tablePart r:id="rId7"/>
    <tablePart r:id="rId8"/>
    <tablePart r:id="rId9"/>
    <tablePart r:id="rId10"/>
    <tablePart r:id="rId11"/>
    <tablePart r:id="rId12"/>
    <tablePart r:id="rId13"/>
    <tablePart r:id="rId1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6FB19-7F78-40DD-AA85-28B2511E477F}">
  <sheetPr codeName="Sheet2"/>
  <dimension ref="B2:K92"/>
  <sheetViews>
    <sheetView showGridLines="0" workbookViewId="0">
      <selection activeCell="C7" sqref="C7"/>
    </sheetView>
  </sheetViews>
  <sheetFormatPr defaultColWidth="11.7109375" defaultRowHeight="15" x14ac:dyDescent="0.25"/>
  <cols>
    <col min="1" max="1" width="3.7109375" customWidth="1"/>
    <col min="2" max="2" width="47.85546875" customWidth="1"/>
    <col min="3" max="3" width="85" customWidth="1"/>
    <col min="4" max="4" width="2.7109375" customWidth="1"/>
    <col min="5" max="5" width="20.7109375" customWidth="1"/>
    <col min="6" max="6" width="23.7109375" customWidth="1"/>
    <col min="7" max="7" width="20.7109375" customWidth="1"/>
  </cols>
  <sheetData>
    <row r="2" spans="2:3" x14ac:dyDescent="0.25">
      <c r="B2" s="1" t="s">
        <v>137</v>
      </c>
    </row>
    <row r="4" spans="2:3" x14ac:dyDescent="0.25">
      <c r="B4" t="s">
        <v>51</v>
      </c>
      <c r="C4" t="s">
        <v>46</v>
      </c>
    </row>
    <row r="5" spans="2:3" x14ac:dyDescent="0.25">
      <c r="B5" s="54" t="s">
        <v>58</v>
      </c>
      <c r="C5" s="53" t="s">
        <v>85</v>
      </c>
    </row>
    <row r="6" spans="2:3" ht="135" x14ac:dyDescent="0.25">
      <c r="B6" s="54" t="s">
        <v>172</v>
      </c>
      <c r="C6" s="54" t="s">
        <v>173</v>
      </c>
    </row>
    <row r="7" spans="2:3" ht="165" x14ac:dyDescent="0.25">
      <c r="B7" s="54" t="s">
        <v>69</v>
      </c>
      <c r="C7" s="54" t="s">
        <v>76</v>
      </c>
    </row>
    <row r="8" spans="2:3" ht="60" x14ac:dyDescent="0.25">
      <c r="B8" s="54" t="s">
        <v>141</v>
      </c>
      <c r="C8" s="54" t="s">
        <v>140</v>
      </c>
    </row>
    <row r="9" spans="2:3" ht="90" x14ac:dyDescent="0.25">
      <c r="B9" s="54" t="s">
        <v>107</v>
      </c>
      <c r="C9" s="54" t="s">
        <v>106</v>
      </c>
    </row>
    <row r="10" spans="2:3" ht="165" x14ac:dyDescent="0.25">
      <c r="B10" s="54" t="s">
        <v>104</v>
      </c>
      <c r="C10" s="54" t="s">
        <v>105</v>
      </c>
    </row>
    <row r="11" spans="2:3" ht="45" x14ac:dyDescent="0.25">
      <c r="B11" s="54" t="s">
        <v>168</v>
      </c>
      <c r="C11" s="54" t="s">
        <v>169</v>
      </c>
    </row>
    <row r="12" spans="2:3" ht="45" x14ac:dyDescent="0.25">
      <c r="B12" s="54" t="s">
        <v>142</v>
      </c>
      <c r="C12" s="54" t="s">
        <v>138</v>
      </c>
    </row>
    <row r="49" spans="11:11" x14ac:dyDescent="0.25">
      <c r="K49">
        <f>J49*$F$49</f>
        <v>0</v>
      </c>
    </row>
    <row r="77" spans="3:3" x14ac:dyDescent="0.25">
      <c r="C77" t="s">
        <v>114</v>
      </c>
    </row>
    <row r="78" spans="3:3" x14ac:dyDescent="0.25">
      <c r="C78" t="s">
        <v>115</v>
      </c>
    </row>
    <row r="89" hidden="1" x14ac:dyDescent="0.25"/>
    <row r="90" hidden="1" x14ac:dyDescent="0.25"/>
    <row r="91" hidden="1" x14ac:dyDescent="0.25"/>
    <row r="92" hidden="1" x14ac:dyDescent="0.25"/>
  </sheetData>
  <sheetProtection algorithmName="SHA-512" hashValue="J5JtiCEhA+Mh7fZmd0k+Z7svgVDPmn0TMwlnyGiYcOFEihAM6CXHYWF40tMgImaxDzU/ELoqRMRMIJZm1OP9Ag==" saltValue="8Ipw8eicABrNfRMEBUOEQQ==" spinCount="100000" sheet="1" objects="1" scenarios="1"/>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21D78-2D98-44E9-8480-A73ADBEE1BFE}">
  <sheetPr codeName="Sheet6">
    <pageSetUpPr fitToPage="1"/>
  </sheetPr>
  <dimension ref="A1:V83"/>
  <sheetViews>
    <sheetView showGridLines="0" zoomScaleNormal="100" workbookViewId="0"/>
  </sheetViews>
  <sheetFormatPr defaultColWidth="0" defaultRowHeight="15" customHeight="1" zeroHeight="1" x14ac:dyDescent="0.25"/>
  <cols>
    <col min="1" max="2" width="1.7109375" style="125" customWidth="1"/>
    <col min="3" max="3" width="1.7109375" style="135" customWidth="1"/>
    <col min="4" max="4" width="40.7109375" style="135" customWidth="1"/>
    <col min="5" max="5" width="1.7109375" style="135" customWidth="1"/>
    <col min="6" max="7" width="23.7109375" style="135" customWidth="1"/>
    <col min="8" max="8" width="25.7109375" style="135" customWidth="1"/>
    <col min="9" max="22" width="13.7109375" style="135" customWidth="1"/>
    <col min="23" max="16384" width="13.7109375" style="21" hidden="1"/>
  </cols>
  <sheetData>
    <row r="1" spans="1:22" ht="49.5" customHeight="1" x14ac:dyDescent="0.25">
      <c r="C1" s="82"/>
      <c r="D1" s="81"/>
      <c r="E1" s="81"/>
      <c r="F1" s="81"/>
      <c r="G1" s="81"/>
      <c r="H1" s="81"/>
      <c r="I1" s="169" t="str">
        <f>HYPERLINK("#'Start page'!$A$1","Go to start page")</f>
        <v>Go to start page</v>
      </c>
      <c r="J1" s="170"/>
      <c r="K1" s="169" t="str">
        <f>HYPERLINK("#'Finalized budget'!$A$1","Go to finalized budget")</f>
        <v>Go to finalized budget</v>
      </c>
      <c r="L1" s="100"/>
      <c r="M1" s="81"/>
      <c r="N1" s="81"/>
      <c r="O1" s="81"/>
      <c r="P1" s="81"/>
      <c r="Q1" s="81"/>
      <c r="R1" s="81"/>
      <c r="S1" s="81"/>
      <c r="T1" s="81"/>
      <c r="U1" s="81"/>
      <c r="V1" s="81"/>
    </row>
    <row r="2" spans="1:22" s="90" customFormat="1" ht="15" customHeight="1" x14ac:dyDescent="0.25">
      <c r="A2" s="102"/>
      <c r="B2" s="102"/>
      <c r="C2" s="86"/>
      <c r="D2" s="84" t="s">
        <v>37</v>
      </c>
      <c r="E2" s="84"/>
      <c r="F2" s="85"/>
      <c r="G2" s="85"/>
      <c r="H2" s="85"/>
      <c r="I2" s="86"/>
      <c r="J2" s="86"/>
      <c r="K2" s="86"/>
      <c r="L2" s="86"/>
      <c r="M2" s="86"/>
      <c r="N2" s="86"/>
      <c r="O2" s="86"/>
      <c r="P2" s="86"/>
      <c r="Q2" s="86"/>
      <c r="R2" s="86"/>
      <c r="S2" s="86"/>
      <c r="T2" s="86"/>
      <c r="U2" s="86"/>
      <c r="V2" s="86"/>
    </row>
    <row r="3" spans="1:22" s="90" customFormat="1" ht="15" customHeight="1" x14ac:dyDescent="0.25">
      <c r="A3" s="102"/>
      <c r="B3" s="102"/>
      <c r="C3" s="9"/>
      <c r="D3" s="197"/>
      <c r="E3" s="9"/>
      <c r="F3" s="9"/>
      <c r="G3" s="9"/>
      <c r="H3" s="9"/>
      <c r="I3" s="9"/>
      <c r="J3" s="9"/>
      <c r="K3" s="9"/>
      <c r="L3" s="9"/>
      <c r="M3" s="9"/>
      <c r="N3" s="9"/>
      <c r="O3" s="9"/>
      <c r="P3" s="9"/>
      <c r="Q3" s="9"/>
      <c r="R3" s="9"/>
      <c r="S3" s="9"/>
      <c r="T3" s="9"/>
      <c r="U3" s="9"/>
      <c r="V3" s="9"/>
    </row>
    <row r="4" spans="1:22" s="90" customFormat="1" ht="15" customHeight="1" x14ac:dyDescent="0.25">
      <c r="A4" s="102"/>
      <c r="B4" s="102"/>
      <c r="C4" s="197"/>
      <c r="D4" s="126" t="s">
        <v>88</v>
      </c>
      <c r="E4" s="9"/>
      <c r="F4" s="251"/>
      <c r="G4" s="252"/>
      <c r="H4" s="9"/>
      <c r="I4" s="201" t="s">
        <v>147</v>
      </c>
      <c r="J4" s="9"/>
      <c r="K4" s="9"/>
      <c r="L4" s="9"/>
      <c r="M4" s="9"/>
      <c r="N4" s="9"/>
      <c r="O4" s="9"/>
      <c r="P4" s="9"/>
      <c r="Q4" s="9"/>
      <c r="R4" s="9"/>
      <c r="S4" s="9"/>
      <c r="T4" s="9"/>
      <c r="U4" s="9"/>
      <c r="V4" s="9"/>
    </row>
    <row r="5" spans="1:22" s="90" customFormat="1" ht="15" customHeight="1" x14ac:dyDescent="0.25">
      <c r="A5" s="102"/>
      <c r="B5" s="102"/>
      <c r="C5" s="19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197"/>
      <c r="E5" s="9"/>
      <c r="F5" s="9"/>
      <c r="G5" s="9"/>
      <c r="H5" s="9"/>
      <c r="I5" s="9"/>
      <c r="J5" s="9"/>
      <c r="K5" s="9"/>
      <c r="L5" s="9"/>
      <c r="M5" s="9"/>
      <c r="N5" s="9"/>
      <c r="O5" s="9"/>
      <c r="P5" s="9"/>
      <c r="Q5" s="9"/>
      <c r="R5" s="9"/>
      <c r="S5" s="9"/>
      <c r="T5" s="9"/>
      <c r="U5" s="9"/>
      <c r="V5" s="9"/>
    </row>
    <row r="6" spans="1:22" s="124" customFormat="1" ht="15" customHeight="1" x14ac:dyDescent="0.25">
      <c r="A6" s="102"/>
      <c r="B6" s="102"/>
      <c r="C6" s="83"/>
      <c r="D6" s="164"/>
      <c r="E6" s="83"/>
      <c r="F6" s="83"/>
      <c r="G6" s="83"/>
      <c r="H6" s="83"/>
      <c r="I6" s="123"/>
      <c r="J6" s="102"/>
      <c r="K6" s="102"/>
      <c r="L6" s="102"/>
      <c r="M6" s="102"/>
      <c r="N6" s="102"/>
      <c r="O6" s="102"/>
      <c r="P6" s="102"/>
      <c r="Q6" s="102"/>
      <c r="R6" s="102"/>
      <c r="S6" s="102"/>
      <c r="T6" s="102"/>
      <c r="U6" s="102"/>
      <c r="V6" s="102"/>
    </row>
    <row r="7" spans="1:22" s="124" customFormat="1" ht="15" customHeight="1" x14ac:dyDescent="0.25">
      <c r="A7" s="102"/>
      <c r="B7" s="102"/>
      <c r="C7" s="83"/>
      <c r="D7" s="194"/>
      <c r="E7" s="83"/>
      <c r="F7" s="83"/>
      <c r="G7" s="83"/>
      <c r="H7" s="83"/>
      <c r="I7" s="123"/>
      <c r="J7" s="102" t="s">
        <v>147</v>
      </c>
      <c r="K7" s="102"/>
      <c r="L7" s="102"/>
      <c r="M7" s="102"/>
      <c r="N7" s="102"/>
      <c r="O7" s="102"/>
      <c r="P7" s="102"/>
      <c r="Q7" s="102"/>
      <c r="R7" s="102"/>
      <c r="S7" s="102"/>
      <c r="T7" s="102"/>
      <c r="U7" s="102"/>
      <c r="V7" s="102"/>
    </row>
    <row r="8" spans="1:22" s="124" customFormat="1" ht="15" customHeight="1" x14ac:dyDescent="0.25">
      <c r="A8" s="102"/>
      <c r="B8" s="102"/>
      <c r="C8" s="83"/>
      <c r="D8" s="164"/>
      <c r="E8" s="83"/>
      <c r="F8" s="83"/>
      <c r="G8" s="83"/>
      <c r="H8" s="83"/>
      <c r="I8" s="123"/>
      <c r="J8" s="102"/>
      <c r="K8" s="102"/>
      <c r="L8" s="102"/>
      <c r="M8" s="102"/>
      <c r="N8" s="102"/>
      <c r="O8" s="102"/>
      <c r="P8" s="102"/>
      <c r="Q8" s="102"/>
      <c r="R8" s="102"/>
      <c r="S8" s="102"/>
      <c r="T8" s="102"/>
      <c r="U8" s="102"/>
      <c r="V8" s="102"/>
    </row>
    <row r="9" spans="1:22" s="90" customFormat="1" ht="15" customHeight="1" x14ac:dyDescent="0.25">
      <c r="A9" s="102"/>
      <c r="B9" s="102"/>
      <c r="C9" s="86"/>
      <c r="D9" s="84" t="s">
        <v>39</v>
      </c>
      <c r="E9" s="84"/>
      <c r="F9" s="85"/>
      <c r="G9" s="85"/>
      <c r="H9" s="85"/>
      <c r="I9" s="86"/>
      <c r="J9" s="86"/>
      <c r="K9" s="153"/>
      <c r="L9" s="86"/>
      <c r="M9" s="86"/>
      <c r="N9" s="86"/>
      <c r="O9" s="86"/>
      <c r="P9" s="86"/>
      <c r="Q9" s="86"/>
      <c r="R9" s="86"/>
      <c r="S9" s="86"/>
      <c r="T9" s="86"/>
      <c r="U9" s="86"/>
      <c r="V9" s="86"/>
    </row>
    <row r="10" spans="1:22" s="90" customFormat="1" ht="15" customHeight="1" x14ac:dyDescent="0.25">
      <c r="A10" s="102"/>
      <c r="B10" s="102"/>
      <c r="C10" s="9"/>
      <c r="D10" s="9"/>
      <c r="E10" s="9"/>
      <c r="F10" s="9"/>
      <c r="G10" s="9"/>
      <c r="H10" s="9"/>
      <c r="I10" s="134"/>
      <c r="J10" s="9"/>
      <c r="K10" s="9"/>
      <c r="L10" s="9"/>
      <c r="M10" s="9"/>
      <c r="N10" s="9"/>
      <c r="O10" s="9"/>
      <c r="P10" s="9"/>
      <c r="Q10" s="9"/>
      <c r="R10" s="9"/>
      <c r="S10" s="9"/>
      <c r="T10" s="9"/>
      <c r="U10" s="9"/>
      <c r="V10" s="9"/>
    </row>
    <row r="11" spans="1:22" s="90" customFormat="1" x14ac:dyDescent="0.25">
      <c r="A11" s="102"/>
      <c r="B11" s="102"/>
      <c r="C11" s="9"/>
      <c r="D11" s="126" t="s">
        <v>103</v>
      </c>
      <c r="E11" s="126"/>
      <c r="F11" s="258"/>
      <c r="G11" s="259"/>
      <c r="H11" s="9"/>
      <c r="I11" s="208" t="s">
        <v>90</v>
      </c>
      <c r="J11" s="9"/>
      <c r="K11" s="9"/>
      <c r="L11" s="9"/>
      <c r="M11" s="9"/>
      <c r="N11" s="9"/>
      <c r="O11" s="9"/>
      <c r="P11" s="9"/>
      <c r="Q11" s="9"/>
      <c r="R11" s="9"/>
      <c r="S11" s="9"/>
      <c r="T11" s="9"/>
      <c r="U11" s="9"/>
      <c r="V11" s="9"/>
    </row>
    <row r="12" spans="1:22" s="90" customFormat="1" ht="15" customHeight="1" x14ac:dyDescent="0.25">
      <c r="A12" s="102"/>
      <c r="B12" s="102"/>
      <c r="C12" s="9"/>
      <c r="D12" s="126"/>
      <c r="E12" s="126"/>
      <c r="F12" s="126"/>
      <c r="G12" s="126"/>
      <c r="H12" s="9"/>
      <c r="I12" s="210" t="e">
        <f>"Institution"&amp;VLOOKUP($F$4,GrantTypes[],2,0)</f>
        <v>#N/A</v>
      </c>
      <c r="J12" s="9"/>
      <c r="K12" s="9"/>
      <c r="L12" s="9"/>
      <c r="M12" s="9"/>
      <c r="N12" s="9"/>
      <c r="O12" s="9"/>
      <c r="P12" s="9"/>
      <c r="Q12" s="9"/>
      <c r="R12" s="9"/>
      <c r="S12" s="9"/>
      <c r="T12" s="9"/>
      <c r="U12" s="9"/>
      <c r="V12" s="9"/>
    </row>
    <row r="13" spans="1:22" s="90" customFormat="1" ht="15" customHeight="1" x14ac:dyDescent="0.25">
      <c r="A13" s="102"/>
      <c r="B13" s="102"/>
      <c r="C13" s="9"/>
      <c r="D13" s="126" t="s">
        <v>4</v>
      </c>
      <c r="E13" s="126"/>
      <c r="F13" s="258" t="s">
        <v>74</v>
      </c>
      <c r="G13" s="259"/>
      <c r="H13" s="158"/>
      <c r="I13" s="210" t="e">
        <f>"Salary"&amp;VLOOKUP($F$4,GrantTypes[],2,0)&amp;"[Salary]"</f>
        <v>#N/A</v>
      </c>
      <c r="J13" s="9"/>
      <c r="K13" s="9"/>
      <c r="L13" s="9"/>
      <c r="M13" s="9"/>
      <c r="N13" s="9"/>
      <c r="O13" s="9"/>
      <c r="P13" s="9"/>
      <c r="Q13" s="9"/>
      <c r="R13" s="9"/>
      <c r="S13" s="9"/>
      <c r="T13" s="9"/>
      <c r="U13" s="9"/>
      <c r="V13" s="9"/>
    </row>
    <row r="14" spans="1:22" s="90" customFormat="1" ht="15" customHeight="1" x14ac:dyDescent="0.25">
      <c r="A14" s="102"/>
      <c r="B14" s="102"/>
      <c r="C14" s="9"/>
      <c r="D14" s="133"/>
      <c r="E14" s="126"/>
      <c r="F14" s="99"/>
      <c r="G14" s="99"/>
      <c r="H14" s="9" t="s">
        <v>59</v>
      </c>
      <c r="I14" s="210" t="e">
        <f>"OperationalCosts"&amp;VLOOKUP($F$4,GrantTypes[],2,0)</f>
        <v>#N/A</v>
      </c>
      <c r="J14" s="9"/>
      <c r="K14" s="9"/>
      <c r="L14" s="9"/>
      <c r="M14" s="9"/>
      <c r="N14" s="9"/>
      <c r="O14" s="9"/>
      <c r="P14" s="9"/>
      <c r="Q14" s="9"/>
      <c r="R14" s="9"/>
      <c r="S14" s="9"/>
      <c r="T14" s="9"/>
      <c r="U14" s="9"/>
      <c r="V14" s="9"/>
    </row>
    <row r="15" spans="1:22" s="90" customFormat="1" ht="15" customHeight="1" x14ac:dyDescent="0.25">
      <c r="A15" s="102"/>
      <c r="B15" s="102"/>
      <c r="C15" s="9"/>
      <c r="D15" s="126" t="s">
        <v>143</v>
      </c>
      <c r="E15" s="126"/>
      <c r="F15" s="196" t="s">
        <v>120</v>
      </c>
      <c r="G15" s="196" t="s">
        <v>121</v>
      </c>
      <c r="H15" s="9"/>
      <c r="I15" s="199" t="e">
        <f>IF(VLOOKUP($F$4,GrantTypes[],3,0)=0,5,VLOOKUP($F$4,GrantTypes[],3,0))</f>
        <v>#N/A</v>
      </c>
      <c r="J15" s="9"/>
      <c r="K15" s="9"/>
      <c r="L15" s="9"/>
      <c r="M15" s="9"/>
      <c r="N15" s="9"/>
      <c r="O15" s="9"/>
      <c r="P15" s="9"/>
      <c r="Q15" s="9"/>
      <c r="R15" s="9"/>
      <c r="S15" s="9"/>
      <c r="T15" s="9"/>
      <c r="U15" s="9"/>
      <c r="V15" s="9"/>
    </row>
    <row r="16" spans="1:22" s="90" customFormat="1" x14ac:dyDescent="0.25">
      <c r="A16" s="102"/>
      <c r="B16" s="102"/>
      <c r="C16" s="9"/>
      <c r="D16" s="126" t="s">
        <v>112</v>
      </c>
      <c r="E16" s="126"/>
      <c r="F16" s="260" t="str">
        <f ca="1">IF(OR($F$15=INDEX(INDIRECT("Months"),1,1),$G$15=INDEX(INDIRECT("Years"),1)),"Select month and year above",DATE($G$15,VLOOKUP($F$15,Months[],2,0),1))</f>
        <v>Select month and year above</v>
      </c>
      <c r="G16" s="260"/>
      <c r="H16" s="76"/>
      <c r="I16" s="210" t="e">
        <f>"Salary"&amp;VLOOKUP($F$4,GrantTypes[],2,0)</f>
        <v>#N/A</v>
      </c>
      <c r="J16" s="9"/>
      <c r="K16" s="9"/>
      <c r="L16" s="9"/>
      <c r="M16" s="9"/>
      <c r="N16" s="9"/>
      <c r="O16" s="9"/>
      <c r="P16" s="9"/>
      <c r="Q16" s="9"/>
      <c r="R16" s="9"/>
      <c r="S16" s="9"/>
      <c r="T16" s="9"/>
      <c r="U16" s="9"/>
      <c r="V16" s="9"/>
    </row>
    <row r="17" spans="1:22" s="90" customFormat="1" x14ac:dyDescent="0.25">
      <c r="A17" s="102"/>
      <c r="B17" s="102"/>
      <c r="C17" s="9"/>
      <c r="D17" s="126"/>
      <c r="E17" s="126"/>
      <c r="F17" s="126"/>
      <c r="G17" s="126"/>
      <c r="H17" s="126"/>
      <c r="I17" s="210" t="e">
        <f>"Salary"&amp;VLOOKUP($F$4,GrantTypes[],2,0)&amp;"[Project Supplement]"</f>
        <v>#N/A</v>
      </c>
      <c r="J17" s="9"/>
      <c r="K17" s="9"/>
      <c r="L17" s="9"/>
      <c r="M17" s="9"/>
      <c r="N17" s="9"/>
      <c r="O17" s="9"/>
      <c r="P17" s="9"/>
      <c r="Q17" s="9"/>
      <c r="R17" s="9"/>
      <c r="S17" s="9"/>
      <c r="T17" s="9"/>
      <c r="U17" s="9"/>
      <c r="V17" s="9"/>
    </row>
    <row r="18" spans="1:22" s="90" customFormat="1" x14ac:dyDescent="0.25">
      <c r="A18" s="102"/>
      <c r="B18" s="102"/>
      <c r="C18" s="9"/>
      <c r="D18" s="126" t="s">
        <v>144</v>
      </c>
      <c r="E18" s="126"/>
      <c r="F18" s="196" t="s">
        <v>120</v>
      </c>
      <c r="G18" s="196" t="s">
        <v>121</v>
      </c>
      <c r="H18" s="76"/>
      <c r="I18" s="179"/>
      <c r="J18" s="9"/>
      <c r="K18" s="9"/>
      <c r="L18" s="9"/>
      <c r="M18" s="9"/>
      <c r="N18" s="9"/>
      <c r="O18" s="9"/>
      <c r="P18" s="9"/>
      <c r="Q18" s="9"/>
      <c r="R18" s="9"/>
      <c r="S18" s="9"/>
      <c r="T18" s="9"/>
      <c r="U18" s="9"/>
      <c r="V18" s="9"/>
    </row>
    <row r="19" spans="1:22" s="90" customFormat="1" x14ac:dyDescent="0.25">
      <c r="A19" s="102"/>
      <c r="B19" s="102"/>
      <c r="C19" s="128"/>
      <c r="D19" s="126" t="s">
        <v>113</v>
      </c>
      <c r="E19" s="126"/>
      <c r="F19" s="260" t="str">
        <f ca="1">IF(OR($F$18=INDEX(INDIRECT("Months"),1,1),$G$18=INDEX(INDIRECT("Years"),1)),"Select month and year above",IF($F$16&gt;DATE($G$18,VLOOKUP($F$18,Months[],2,0)+1,1)-1,"Select a date after start date",DATE($G$18,VLOOKUP($F$18,Months[],2,0)+1,1)-1))</f>
        <v>Select month and year above</v>
      </c>
      <c r="G19" s="260"/>
      <c r="H19" s="77"/>
      <c r="I19" s="179"/>
      <c r="J19" s="128"/>
      <c r="K19" s="30"/>
      <c r="L19" s="9"/>
      <c r="M19" s="9"/>
      <c r="N19" s="9"/>
      <c r="O19" s="9"/>
      <c r="P19" s="9"/>
      <c r="Q19" s="9"/>
      <c r="R19" s="9"/>
      <c r="S19" s="9"/>
      <c r="T19" s="9"/>
      <c r="U19" s="9"/>
      <c r="V19" s="9"/>
    </row>
    <row r="20" spans="1:22" s="90" customFormat="1" ht="15" customHeight="1" x14ac:dyDescent="0.25">
      <c r="A20" s="102"/>
      <c r="B20" s="102"/>
      <c r="C20" s="128"/>
      <c r="D20" s="126"/>
      <c r="E20" s="126"/>
      <c r="F20" s="195"/>
      <c r="G20" s="195"/>
      <c r="H20" s="9"/>
      <c r="I20" s="180"/>
      <c r="J20" s="9"/>
      <c r="K20" s="9"/>
      <c r="L20" s="9"/>
      <c r="M20" s="9"/>
      <c r="N20" s="9"/>
      <c r="O20" s="9"/>
      <c r="P20" s="9"/>
      <c r="Q20" s="9"/>
      <c r="R20" s="9"/>
      <c r="S20" s="9"/>
      <c r="T20" s="9"/>
      <c r="U20" s="9"/>
      <c r="V20" s="9"/>
    </row>
    <row r="21" spans="1:22" s="90" customFormat="1" ht="15" customHeight="1" x14ac:dyDescent="0.25">
      <c r="A21" s="102"/>
      <c r="B21" s="102"/>
      <c r="C21" s="9"/>
      <c r="D21" s="126" t="e">
        <f>"Project duration"&amp;IF(VLOOKUP($F$4,GrantTypes[],2,0)=0,""," (max "&amp;I15&amp;" project year(s))")&amp;":"</f>
        <v>#N/A</v>
      </c>
      <c r="E21" s="126"/>
      <c r="F21" s="251" t="str">
        <f ca="1">IFERROR(IF(AND(ISNUMBER(F16),ISNUMBER(F19),$F$19&gt;EDATE($F$16,12*$I$15)),"Project duration exceeds max years",DATEDIF($F$16,$F$19+1,"y")&amp;" years, "&amp;DATEDIF($F$16,$F$19+1,"ym")&amp;" months"),"Select or revisit project dates")</f>
        <v>Select or revisit project dates</v>
      </c>
      <c r="G21" s="252"/>
      <c r="H21" s="127"/>
      <c r="I21" s="180"/>
      <c r="J21" s="9"/>
      <c r="K21" s="9"/>
      <c r="L21" s="9"/>
      <c r="M21" s="9"/>
      <c r="N21" s="9"/>
      <c r="O21" s="9"/>
      <c r="P21" s="9"/>
      <c r="Q21" s="9"/>
      <c r="R21" s="9"/>
      <c r="S21" s="9"/>
      <c r="T21" s="9"/>
      <c r="U21" s="9"/>
      <c r="V21" s="9"/>
    </row>
    <row r="22" spans="1:22" s="90" customFormat="1" ht="15" customHeight="1" x14ac:dyDescent="0.25">
      <c r="A22" s="102"/>
      <c r="B22" s="102"/>
      <c r="C22" s="9"/>
      <c r="D22" s="126"/>
      <c r="E22" s="126"/>
      <c r="F22" s="92"/>
      <c r="G22" s="92"/>
      <c r="H22" s="9"/>
      <c r="I22" s="8"/>
      <c r="J22" s="9"/>
      <c r="K22" s="9"/>
      <c r="L22" s="9"/>
      <c r="M22" s="9"/>
      <c r="N22" s="9"/>
      <c r="O22" s="9"/>
      <c r="P22" s="9"/>
      <c r="Q22" s="9"/>
      <c r="R22" s="9"/>
      <c r="S22" s="9"/>
      <c r="T22" s="9"/>
      <c r="U22" s="9"/>
      <c r="V22" s="75"/>
    </row>
    <row r="23" spans="1:22" s="124" customFormat="1" ht="15" customHeight="1" x14ac:dyDescent="0.25">
      <c r="A23" s="102"/>
      <c r="B23" s="102"/>
      <c r="C23" s="102"/>
      <c r="D23" s="102"/>
      <c r="E23" s="102"/>
      <c r="F23" s="102"/>
      <c r="G23" s="102"/>
      <c r="H23" s="102"/>
      <c r="I23" s="68" t="e">
        <f>VLOOKUP($F$4,GrantTypes[],4,0)</f>
        <v>#N/A</v>
      </c>
      <c r="J23" s="68" t="e">
        <f>VLOOKUP($F$4,GrantTypes[],5,0)</f>
        <v>#N/A</v>
      </c>
      <c r="K23" s="102" t="b">
        <f ca="1">L23</f>
        <v>1</v>
      </c>
      <c r="L23" s="102" t="b">
        <f ca="1">IF(L25=J25,FALSE,TRUE)</f>
        <v>1</v>
      </c>
      <c r="M23" s="102" t="b">
        <f ca="1">N23</f>
        <v>1</v>
      </c>
      <c r="N23" s="102" t="b">
        <f ca="1">IF(N25=L25,FALSE,TRUE)</f>
        <v>1</v>
      </c>
      <c r="O23" s="102" t="b">
        <f ca="1">P23</f>
        <v>1</v>
      </c>
      <c r="P23" s="102" t="b">
        <f ca="1">IF(P25=N25,FALSE,TRUE)</f>
        <v>1</v>
      </c>
      <c r="Q23" s="102" t="b">
        <f ca="1">R23</f>
        <v>1</v>
      </c>
      <c r="R23" s="102" t="b">
        <f ca="1">IF(R25=P25,FALSE,TRUE)</f>
        <v>1</v>
      </c>
      <c r="S23" s="102" t="b">
        <f ca="1">T23</f>
        <v>1</v>
      </c>
      <c r="T23" s="102" t="b">
        <f ca="1">IF(T25=R25,FALSE,TRUE)</f>
        <v>1</v>
      </c>
      <c r="U23" s="102" t="b">
        <f ca="1">V23</f>
        <v>1</v>
      </c>
      <c r="V23" s="102" t="b">
        <f ca="1">IF(V25=T25,FALSE,TRUE)</f>
        <v>1</v>
      </c>
    </row>
    <row r="24" spans="1:22" s="90" customFormat="1" ht="15" customHeight="1" x14ac:dyDescent="0.25">
      <c r="A24" s="102"/>
      <c r="B24" s="102"/>
      <c r="C24" s="86"/>
      <c r="D24" s="84" t="s">
        <v>40</v>
      </c>
      <c r="E24" s="84"/>
      <c r="F24" s="85"/>
      <c r="G24" s="85"/>
      <c r="H24" s="86"/>
      <c r="I24" s="87" t="s">
        <v>14</v>
      </c>
      <c r="J24" s="88"/>
      <c r="K24" s="89" t="str">
        <f ca="1">IFERROR(YEAR($F$16),"")</f>
        <v/>
      </c>
      <c r="L24" s="88"/>
      <c r="M24" s="89" t="str">
        <f ca="1">IFERROR(K24+1,"")</f>
        <v/>
      </c>
      <c r="N24" s="88"/>
      <c r="O24" s="89" t="str">
        <f ca="1">IFERROR(M24+1,"")</f>
        <v/>
      </c>
      <c r="P24" s="88"/>
      <c r="Q24" s="89" t="str">
        <f ca="1">IFERROR(O24+1,"")</f>
        <v/>
      </c>
      <c r="R24" s="88"/>
      <c r="S24" s="89" t="str">
        <f ca="1">IFERROR(Q24+1,"")</f>
        <v/>
      </c>
      <c r="T24" s="88"/>
      <c r="U24" s="89" t="str">
        <f ca="1">IFERROR(S24+1,"")</f>
        <v/>
      </c>
      <c r="V24" s="88"/>
    </row>
    <row r="25" spans="1:22" s="38" customFormat="1" ht="15" customHeight="1" x14ac:dyDescent="0.25">
      <c r="A25" s="97">
        <v>1</v>
      </c>
      <c r="B25" s="97">
        <v>1</v>
      </c>
      <c r="C25" s="92"/>
      <c r="D25" s="91" t="s">
        <v>94</v>
      </c>
      <c r="E25" s="91"/>
      <c r="F25" s="92"/>
      <c r="G25" s="92"/>
      <c r="H25" s="92"/>
      <c r="I25" s="103"/>
      <c r="J25" s="104"/>
      <c r="K25" s="93">
        <f ca="1">MAX($F$16,J25+1)</f>
        <v>1</v>
      </c>
      <c r="L25" s="94">
        <f ca="1">MIN($F$19,DATE(YEAR(K25),12,31))</f>
        <v>366</v>
      </c>
      <c r="M25" s="93">
        <f ca="1">MAX($F$16,L25+1)</f>
        <v>367</v>
      </c>
      <c r="N25" s="94">
        <f ca="1">MIN($F$19,DATE(YEAR(M25),12,31))</f>
        <v>731</v>
      </c>
      <c r="O25" s="93">
        <f ca="1">MAX($F$16,N25+1)</f>
        <v>732</v>
      </c>
      <c r="P25" s="94">
        <f ca="1">MIN($F$19,DATE(YEAR(O25),12,31))</f>
        <v>1096</v>
      </c>
      <c r="Q25" s="93">
        <f ca="1">MAX($F$16,P25+1)</f>
        <v>1097</v>
      </c>
      <c r="R25" s="94">
        <f ca="1">MIN($F$19,DATE(YEAR(Q25),12,31))</f>
        <v>1461</v>
      </c>
      <c r="S25" s="93">
        <f ca="1">MAX($F$16,R25+1)</f>
        <v>1462</v>
      </c>
      <c r="T25" s="94">
        <f ca="1">MIN($F$19,DATE(YEAR(S25),12,31))</f>
        <v>1827</v>
      </c>
      <c r="U25" s="93">
        <f ca="1">MAX($F$16,T25+1)</f>
        <v>1828</v>
      </c>
      <c r="V25" s="94">
        <f ca="1">MIN($F$19,DATE(YEAR(U25),12,31))</f>
        <v>2192</v>
      </c>
    </row>
    <row r="26" spans="1:22" s="38" customFormat="1" ht="15" customHeight="1" x14ac:dyDescent="0.25">
      <c r="A26" s="97">
        <f>IF(B26&gt;0,A25+1,A25)</f>
        <v>2</v>
      </c>
      <c r="B26" s="97">
        <v>2</v>
      </c>
      <c r="C26" s="92"/>
      <c r="D26" s="92" t="s">
        <v>27</v>
      </c>
      <c r="E26" s="92"/>
      <c r="F26" s="132"/>
      <c r="G26" s="131"/>
      <c r="H26" s="92"/>
      <c r="I26" s="105"/>
      <c r="J26" s="106"/>
      <c r="K26" s="13" t="str">
        <f ca="1">IFERROR(DATEDIF(K25,L25+1,"m")&amp;" months",0)</f>
        <v>12 months</v>
      </c>
      <c r="L26" s="95"/>
      <c r="M26" s="13" t="str">
        <f ca="1">IFERROR(DATEDIF(M25,N25+1,"m")&amp;" months",0)</f>
        <v>12 months</v>
      </c>
      <c r="N26" s="95"/>
      <c r="O26" s="13" t="str">
        <f ca="1">IFERROR(DATEDIF(O25,P25+1,"m")&amp;" months",0)</f>
        <v>12 months</v>
      </c>
      <c r="P26" s="95"/>
      <c r="Q26" s="13" t="str">
        <f ca="1">IFERROR(DATEDIF(Q25,R25+1,"m")&amp;" months",0)</f>
        <v>12 months</v>
      </c>
      <c r="R26" s="95"/>
      <c r="S26" s="13" t="str">
        <f ca="1">IFERROR(DATEDIF(S25,T25+1,"m")&amp;" months",0)</f>
        <v>12 months</v>
      </c>
      <c r="T26" s="95"/>
      <c r="U26" s="13" t="str">
        <f ca="1">IFERROR(DATEDIF(U25,V25+1,"m")&amp;" months",0)</f>
        <v>12 months</v>
      </c>
      <c r="V26" s="95"/>
    </row>
    <row r="27" spans="1:22" s="38" customFormat="1" ht="15" customHeight="1" x14ac:dyDescent="0.25">
      <c r="A27" s="97">
        <f t="shared" ref="A27:A83" si="0">IF(B27&gt;0,A26+1,A26)</f>
        <v>3</v>
      </c>
      <c r="B27" s="97">
        <v>20</v>
      </c>
      <c r="C27" s="92"/>
      <c r="D27" s="92"/>
      <c r="E27" s="92"/>
      <c r="F27" s="132" t="str">
        <f ca="1">IF($J$28=0, "",
    IF($J$28&lt;$I$23, "Please note that minimum budget amount for this grant is DKK "&amp;IF($I$23&gt;1000000, $I$23/1000000&amp;"M", $I$23/1000&amp;"K"),
        IF($J$23=0, "",
            IF($J$28&gt;$J$23, "Please note that maximum budget amount for this grant is DKK "&amp;IF($J$23&gt;1000000, $J$23/1000000&amp;"M", $J$23/1000&amp;"K"),
                ""))))</f>
        <v/>
      </c>
      <c r="G27" s="131"/>
      <c r="H27" s="92"/>
      <c r="I27" s="96"/>
      <c r="J27" s="106"/>
      <c r="K27" s="92"/>
      <c r="L27" s="107"/>
      <c r="M27" s="92"/>
      <c r="N27" s="107"/>
      <c r="O27" s="92"/>
      <c r="P27" s="107"/>
      <c r="Q27" s="92"/>
      <c r="R27" s="107"/>
      <c r="S27" s="92"/>
      <c r="T27" s="107"/>
      <c r="U27" s="92"/>
      <c r="V27" s="108"/>
    </row>
    <row r="28" spans="1:22" s="38" customFormat="1" ht="15" customHeight="1" x14ac:dyDescent="0.25">
      <c r="A28" s="97">
        <f t="shared" si="0"/>
        <v>4</v>
      </c>
      <c r="B28" s="97">
        <v>50</v>
      </c>
      <c r="C28" s="109"/>
      <c r="D28" s="110" t="s">
        <v>15</v>
      </c>
      <c r="E28" s="110"/>
      <c r="F28" s="110"/>
      <c r="G28" s="110"/>
      <c r="H28" s="111"/>
      <c r="I28" s="112"/>
      <c r="J28" s="113">
        <f ca="1">J53+SUM(J56:J57)+I82</f>
        <v>0</v>
      </c>
      <c r="K28" s="78"/>
      <c r="L28" s="114">
        <f ca="1">L53+SUM(L56:L57)+K82</f>
        <v>0</v>
      </c>
      <c r="M28" s="78"/>
      <c r="N28" s="114">
        <f ca="1">N53+SUM(N56:N57)+M82</f>
        <v>0</v>
      </c>
      <c r="O28" s="78"/>
      <c r="P28" s="114">
        <f ca="1">P53+SUM(P56:P57)+O82</f>
        <v>0</v>
      </c>
      <c r="Q28" s="78"/>
      <c r="R28" s="114">
        <f ca="1">R53+SUM(R56:R57)+Q82</f>
        <v>0</v>
      </c>
      <c r="S28" s="78"/>
      <c r="T28" s="114">
        <f ca="1">T53+SUM(T56:T57)+S82</f>
        <v>0</v>
      </c>
      <c r="U28" s="78"/>
      <c r="V28" s="114">
        <f ca="1">V53+SUM(V56:V57)+U82</f>
        <v>0</v>
      </c>
    </row>
    <row r="29" spans="1:22" s="38" customFormat="1" ht="15" customHeight="1" x14ac:dyDescent="0.25">
      <c r="A29" s="97">
        <f t="shared" si="0"/>
        <v>5</v>
      </c>
      <c r="B29" s="97">
        <v>20</v>
      </c>
      <c r="C29" s="92"/>
      <c r="D29" s="132"/>
      <c r="E29" s="92"/>
      <c r="F29" s="92"/>
      <c r="G29" s="92"/>
      <c r="H29" s="92"/>
      <c r="I29" s="105"/>
      <c r="J29" s="106"/>
      <c r="K29" s="92"/>
      <c r="L29" s="108"/>
      <c r="M29" s="92"/>
      <c r="N29" s="108"/>
      <c r="O29" s="92"/>
      <c r="P29" s="108"/>
      <c r="Q29" s="92"/>
      <c r="R29" s="108"/>
      <c r="S29" s="92"/>
      <c r="T29" s="108"/>
      <c r="U29" s="92"/>
      <c r="V29" s="108"/>
    </row>
    <row r="30" spans="1:22" s="38" customFormat="1" ht="15" customHeight="1" x14ac:dyDescent="0.25">
      <c r="A30" s="97">
        <f t="shared" si="0"/>
        <v>6</v>
      </c>
      <c r="B30" s="97">
        <v>31</v>
      </c>
      <c r="C30" s="120"/>
      <c r="D30" s="26" t="s">
        <v>60</v>
      </c>
      <c r="E30" s="138"/>
      <c r="F30" s="139"/>
      <c r="G30" s="139"/>
      <c r="H30" s="140"/>
      <c r="I30" s="115" t="s">
        <v>30</v>
      </c>
      <c r="J30" s="116" t="s">
        <v>31</v>
      </c>
      <c r="K30" s="115" t="s">
        <v>28</v>
      </c>
      <c r="L30" s="116" t="s">
        <v>29</v>
      </c>
      <c r="M30" s="141" t="s">
        <v>28</v>
      </c>
      <c r="N30" s="116" t="s">
        <v>29</v>
      </c>
      <c r="O30" s="141" t="s">
        <v>28</v>
      </c>
      <c r="P30" s="116" t="s">
        <v>29</v>
      </c>
      <c r="Q30" s="141" t="s">
        <v>28</v>
      </c>
      <c r="R30" s="116" t="s">
        <v>29</v>
      </c>
      <c r="S30" s="141" t="s">
        <v>28</v>
      </c>
      <c r="T30" s="116" t="s">
        <v>29</v>
      </c>
      <c r="U30" s="141" t="s">
        <v>28</v>
      </c>
      <c r="V30" s="116" t="s">
        <v>29</v>
      </c>
    </row>
    <row r="31" spans="1:22" s="38" customFormat="1" ht="15" customHeight="1" x14ac:dyDescent="0.25">
      <c r="A31" s="97">
        <f t="shared" si="0"/>
        <v>6</v>
      </c>
      <c r="B31" s="97"/>
      <c r="C31" s="142"/>
      <c r="D31" s="143" t="s">
        <v>75</v>
      </c>
      <c r="E31" s="143"/>
      <c r="F31" s="144"/>
      <c r="G31" s="144"/>
      <c r="H31" s="72"/>
      <c r="I31" s="39"/>
      <c r="J31" s="130"/>
      <c r="K31" s="145" t="s">
        <v>86</v>
      </c>
      <c r="L31" s="146"/>
      <c r="M31" s="147"/>
      <c r="N31" s="146"/>
      <c r="O31" s="148"/>
      <c r="P31" s="130"/>
      <c r="Q31" s="148"/>
      <c r="R31" s="130"/>
      <c r="S31" s="148"/>
      <c r="T31" s="130"/>
      <c r="U31" s="148"/>
      <c r="V31" s="130"/>
    </row>
    <row r="32" spans="1:22" s="155" customFormat="1" ht="15" customHeight="1" x14ac:dyDescent="0.25">
      <c r="A32" s="97" t="e">
        <f t="shared" ca="1" si="0"/>
        <v>#N/A</v>
      </c>
      <c r="B32" s="97" t="e">
        <f t="shared" ref="B32:B51" ca="1" si="1">IF(D32&lt;&gt;INDEX(INDIRECT($I$13),1),ROW()+100,0)</f>
        <v>#N/A</v>
      </c>
      <c r="C32" s="98" t="e">
        <f ca="1">IF(E32="NoPS","",IF(COUNTIF(INDIRECT($I$13),D32),VLOOKUP(H32,PS_ScientificArea[],2,0),""))</f>
        <v>#N/A</v>
      </c>
      <c r="D32" s="74" t="s">
        <v>70</v>
      </c>
      <c r="E32" s="98" t="e">
        <f ca="1">IF(AND(COUNTIF(DKUNI[],G32),VLOOKUP(D32,INDIRECT($I$16),2,0)="Yes"),"PS_ScientificArea[DKUNI Scientific Area]","NoPS")</f>
        <v>#N/A</v>
      </c>
      <c r="F32" s="184" t="s">
        <v>25</v>
      </c>
      <c r="G32" s="74" t="s">
        <v>74</v>
      </c>
      <c r="H32" s="74" t="s">
        <v>21</v>
      </c>
      <c r="I32" s="181">
        <f t="shared" ref="I32:I54" ca="1" si="2">SUMIFS(32:32,$23:$23,TRUE,$30:$30,"FTE")</f>
        <v>0</v>
      </c>
      <c r="J32" s="118">
        <f t="shared" ref="J32:J54" ca="1" si="3">SUMIFS(32:32,$23:$23,TRUE,$30:$30,"Costs")</f>
        <v>0</v>
      </c>
      <c r="K32" s="182"/>
      <c r="L32" s="183"/>
      <c r="M32" s="182"/>
      <c r="N32" s="183"/>
      <c r="O32" s="182"/>
      <c r="P32" s="183"/>
      <c r="Q32" s="182"/>
      <c r="R32" s="183"/>
      <c r="S32" s="182"/>
      <c r="T32" s="183"/>
      <c r="U32" s="182"/>
      <c r="V32" s="183"/>
    </row>
    <row r="33" spans="1:22" s="155" customFormat="1" ht="15" customHeight="1" x14ac:dyDescent="0.25">
      <c r="A33" s="97" t="e">
        <f t="shared" ca="1" si="0"/>
        <v>#N/A</v>
      </c>
      <c r="B33" s="97" t="e">
        <f t="shared" ca="1" si="1"/>
        <v>#N/A</v>
      </c>
      <c r="C33" s="98" t="e">
        <f ca="1">IF(E33="NoPS","",IF(COUNTIF(INDIRECT($I$13),D33),VLOOKUP(H33,PS_ScientificArea[],2,0),""))</f>
        <v>#N/A</v>
      </c>
      <c r="D33" s="74" t="s">
        <v>70</v>
      </c>
      <c r="E33" s="98" t="e">
        <f ca="1">IF(AND(COUNTIF(DKUNI[],G33),VLOOKUP(D33,INDIRECT($I$16),2,0)="Yes"),"PS_ScientificArea[DKUNI Scientific Area]","NoPS")</f>
        <v>#N/A</v>
      </c>
      <c r="F33" s="184" t="s">
        <v>25</v>
      </c>
      <c r="G33" s="74" t="s">
        <v>74</v>
      </c>
      <c r="H33" s="74" t="s">
        <v>21</v>
      </c>
      <c r="I33" s="181">
        <f t="shared" ca="1" si="2"/>
        <v>0</v>
      </c>
      <c r="J33" s="118">
        <f t="shared" ca="1" si="3"/>
        <v>0</v>
      </c>
      <c r="K33" s="182"/>
      <c r="L33" s="183"/>
      <c r="M33" s="182"/>
      <c r="N33" s="183"/>
      <c r="O33" s="182"/>
      <c r="P33" s="183"/>
      <c r="Q33" s="182"/>
      <c r="R33" s="183"/>
      <c r="S33" s="182"/>
      <c r="T33" s="183"/>
      <c r="U33" s="182"/>
      <c r="V33" s="183"/>
    </row>
    <row r="34" spans="1:22" s="155" customFormat="1" ht="15" customHeight="1" x14ac:dyDescent="0.25">
      <c r="A34" s="97" t="e">
        <f t="shared" ca="1" si="0"/>
        <v>#N/A</v>
      </c>
      <c r="B34" s="97" t="e">
        <f t="shared" ca="1" si="1"/>
        <v>#N/A</v>
      </c>
      <c r="C34" s="98" t="e">
        <f ca="1">IF(E34="NoPS","",IF(COUNTIF(INDIRECT($I$13),D34),VLOOKUP(H34,PS_ScientificArea[],2,0),""))</f>
        <v>#N/A</v>
      </c>
      <c r="D34" s="74" t="s">
        <v>70</v>
      </c>
      <c r="E34" s="98" t="e">
        <f ca="1">IF(AND(COUNTIF(DKUNI[],G34),VLOOKUP(D34,INDIRECT($I$16),2,0)="Yes"),"PS_ScientificArea[DKUNI Scientific Area]","NoPS")</f>
        <v>#N/A</v>
      </c>
      <c r="F34" s="184" t="s">
        <v>25</v>
      </c>
      <c r="G34" s="74" t="s">
        <v>74</v>
      </c>
      <c r="H34" s="74" t="s">
        <v>21</v>
      </c>
      <c r="I34" s="181">
        <f t="shared" ca="1" si="2"/>
        <v>0</v>
      </c>
      <c r="J34" s="118">
        <f t="shared" ca="1" si="3"/>
        <v>0</v>
      </c>
      <c r="K34" s="182"/>
      <c r="L34" s="183"/>
      <c r="M34" s="182"/>
      <c r="N34" s="183"/>
      <c r="O34" s="182"/>
      <c r="P34" s="183"/>
      <c r="Q34" s="182"/>
      <c r="R34" s="183"/>
      <c r="S34" s="182"/>
      <c r="T34" s="183"/>
      <c r="U34" s="182"/>
      <c r="V34" s="183"/>
    </row>
    <row r="35" spans="1:22" s="155" customFormat="1" ht="15" customHeight="1" x14ac:dyDescent="0.25">
      <c r="A35" s="97" t="e">
        <f t="shared" ca="1" si="0"/>
        <v>#N/A</v>
      </c>
      <c r="B35" s="97" t="e">
        <f t="shared" ca="1" si="1"/>
        <v>#N/A</v>
      </c>
      <c r="C35" s="98" t="e">
        <f ca="1">IF(E35="NoPS","",IF(COUNTIF(INDIRECT($I$13),D35),VLOOKUP(H35,PS_ScientificArea[],2,0),""))</f>
        <v>#N/A</v>
      </c>
      <c r="D35" s="74" t="s">
        <v>70</v>
      </c>
      <c r="E35" s="98" t="e">
        <f ca="1">IF(AND(COUNTIF(DKUNI[],G35),VLOOKUP(D35,INDIRECT($I$16),2,0)="Yes"),"PS_ScientificArea[DKUNI Scientific Area]","NoPS")</f>
        <v>#N/A</v>
      </c>
      <c r="F35" s="184" t="s">
        <v>25</v>
      </c>
      <c r="G35" s="74" t="s">
        <v>74</v>
      </c>
      <c r="H35" s="74" t="s">
        <v>21</v>
      </c>
      <c r="I35" s="181">
        <f t="shared" ca="1" si="2"/>
        <v>0</v>
      </c>
      <c r="J35" s="118">
        <f t="shared" ca="1" si="3"/>
        <v>0</v>
      </c>
      <c r="K35" s="182"/>
      <c r="L35" s="183"/>
      <c r="M35" s="182"/>
      <c r="N35" s="183"/>
      <c r="O35" s="182"/>
      <c r="P35" s="183"/>
      <c r="Q35" s="182"/>
      <c r="R35" s="183"/>
      <c r="S35" s="182"/>
      <c r="T35" s="183"/>
      <c r="U35" s="182"/>
      <c r="V35" s="183"/>
    </row>
    <row r="36" spans="1:22" s="155" customFormat="1" ht="15" customHeight="1" x14ac:dyDescent="0.25">
      <c r="A36" s="97" t="e">
        <f t="shared" ca="1" si="0"/>
        <v>#N/A</v>
      </c>
      <c r="B36" s="97" t="e">
        <f t="shared" ca="1" si="1"/>
        <v>#N/A</v>
      </c>
      <c r="C36" s="98" t="e">
        <f ca="1">IF(E36="NoPS","",IF(COUNTIF(INDIRECT($I$13),D36),VLOOKUP(H36,PS_ScientificArea[],2,0),""))</f>
        <v>#N/A</v>
      </c>
      <c r="D36" s="74" t="s">
        <v>70</v>
      </c>
      <c r="E36" s="98" t="e">
        <f ca="1">IF(AND(COUNTIF(DKUNI[],G36),VLOOKUP(D36,INDIRECT($I$16),2,0)="Yes"),"PS_ScientificArea[DKUNI Scientific Area]","NoPS")</f>
        <v>#N/A</v>
      </c>
      <c r="F36" s="184" t="s">
        <v>25</v>
      </c>
      <c r="G36" s="74" t="s">
        <v>74</v>
      </c>
      <c r="H36" s="74" t="s">
        <v>21</v>
      </c>
      <c r="I36" s="181">
        <f t="shared" ca="1" si="2"/>
        <v>0</v>
      </c>
      <c r="J36" s="118">
        <f t="shared" ca="1" si="3"/>
        <v>0</v>
      </c>
      <c r="K36" s="182"/>
      <c r="L36" s="183"/>
      <c r="M36" s="182"/>
      <c r="N36" s="183"/>
      <c r="O36" s="182"/>
      <c r="P36" s="183"/>
      <c r="Q36" s="182"/>
      <c r="R36" s="183"/>
      <c r="S36" s="182"/>
      <c r="T36" s="183"/>
      <c r="U36" s="182"/>
      <c r="V36" s="183"/>
    </row>
    <row r="37" spans="1:22" s="155" customFormat="1" ht="15" customHeight="1" x14ac:dyDescent="0.25">
      <c r="A37" s="97" t="e">
        <f t="shared" ca="1" si="0"/>
        <v>#N/A</v>
      </c>
      <c r="B37" s="97" t="e">
        <f t="shared" ca="1" si="1"/>
        <v>#N/A</v>
      </c>
      <c r="C37" s="98" t="e">
        <f ca="1">IF(E37="NoPS","",IF(COUNTIF(INDIRECT($I$13),D37),VLOOKUP(H37,PS_ScientificArea[],2,0),""))</f>
        <v>#N/A</v>
      </c>
      <c r="D37" s="74" t="s">
        <v>70</v>
      </c>
      <c r="E37" s="98" t="e">
        <f ca="1">IF(AND(COUNTIF(DKUNI[],G37),VLOOKUP(D37,INDIRECT($I$16),2,0)="Yes"),"PS_ScientificArea[DKUNI Scientific Area]","NoPS")</f>
        <v>#N/A</v>
      </c>
      <c r="F37" s="184" t="s">
        <v>25</v>
      </c>
      <c r="G37" s="74" t="s">
        <v>74</v>
      </c>
      <c r="H37" s="74" t="s">
        <v>21</v>
      </c>
      <c r="I37" s="181">
        <f t="shared" ca="1" si="2"/>
        <v>0</v>
      </c>
      <c r="J37" s="118">
        <f t="shared" ca="1" si="3"/>
        <v>0</v>
      </c>
      <c r="K37" s="182"/>
      <c r="L37" s="183"/>
      <c r="M37" s="182"/>
      <c r="N37" s="183"/>
      <c r="O37" s="182"/>
      <c r="P37" s="183"/>
      <c r="Q37" s="182"/>
      <c r="R37" s="183"/>
      <c r="S37" s="182"/>
      <c r="T37" s="183"/>
      <c r="U37" s="182"/>
      <c r="V37" s="183"/>
    </row>
    <row r="38" spans="1:22" s="155" customFormat="1" ht="15" customHeight="1" x14ac:dyDescent="0.25">
      <c r="A38" s="97" t="e">
        <f t="shared" ca="1" si="0"/>
        <v>#N/A</v>
      </c>
      <c r="B38" s="97" t="e">
        <f t="shared" ca="1" si="1"/>
        <v>#N/A</v>
      </c>
      <c r="C38" s="98" t="e">
        <f ca="1">IF(E38="NoPS","",IF(COUNTIF(INDIRECT($I$13),D38),VLOOKUP(H38,PS_ScientificArea[],2,0),""))</f>
        <v>#N/A</v>
      </c>
      <c r="D38" s="74" t="s">
        <v>70</v>
      </c>
      <c r="E38" s="98" t="e">
        <f ca="1">IF(AND(COUNTIF(DKUNI[],G38),VLOOKUP(D38,INDIRECT($I$16),2,0)="Yes"),"PS_ScientificArea[DKUNI Scientific Area]","NoPS")</f>
        <v>#N/A</v>
      </c>
      <c r="F38" s="184" t="s">
        <v>25</v>
      </c>
      <c r="G38" s="74" t="s">
        <v>74</v>
      </c>
      <c r="H38" s="74" t="s">
        <v>21</v>
      </c>
      <c r="I38" s="181">
        <f t="shared" ca="1" si="2"/>
        <v>0</v>
      </c>
      <c r="J38" s="118">
        <f t="shared" ca="1" si="3"/>
        <v>0</v>
      </c>
      <c r="K38" s="182"/>
      <c r="L38" s="183"/>
      <c r="M38" s="182"/>
      <c r="N38" s="183"/>
      <c r="O38" s="182"/>
      <c r="P38" s="183"/>
      <c r="Q38" s="182"/>
      <c r="R38" s="183"/>
      <c r="S38" s="182"/>
      <c r="T38" s="183"/>
      <c r="U38" s="182"/>
      <c r="V38" s="183"/>
    </row>
    <row r="39" spans="1:22" s="155" customFormat="1" ht="15" customHeight="1" x14ac:dyDescent="0.25">
      <c r="A39" s="97" t="e">
        <f t="shared" ca="1" si="0"/>
        <v>#N/A</v>
      </c>
      <c r="B39" s="97" t="e">
        <f t="shared" ca="1" si="1"/>
        <v>#N/A</v>
      </c>
      <c r="C39" s="98" t="e">
        <f ca="1">IF(E39="NoPS","",IF(COUNTIF(INDIRECT($I$13),D39),VLOOKUP(H39,PS_ScientificArea[],2,0),""))</f>
        <v>#N/A</v>
      </c>
      <c r="D39" s="74" t="s">
        <v>70</v>
      </c>
      <c r="E39" s="98" t="e">
        <f ca="1">IF(AND(COUNTIF(DKUNI[],G39),VLOOKUP(D39,INDIRECT($I$16),2,0)="Yes"),"PS_ScientificArea[DKUNI Scientific Area]","NoPS")</f>
        <v>#N/A</v>
      </c>
      <c r="F39" s="184" t="s">
        <v>25</v>
      </c>
      <c r="G39" s="74" t="s">
        <v>74</v>
      </c>
      <c r="H39" s="74" t="s">
        <v>21</v>
      </c>
      <c r="I39" s="181">
        <f t="shared" ca="1" si="2"/>
        <v>0</v>
      </c>
      <c r="J39" s="118">
        <f t="shared" ca="1" si="3"/>
        <v>0</v>
      </c>
      <c r="K39" s="182"/>
      <c r="L39" s="183"/>
      <c r="M39" s="182"/>
      <c r="N39" s="183"/>
      <c r="O39" s="182"/>
      <c r="P39" s="183"/>
      <c r="Q39" s="182"/>
      <c r="R39" s="183"/>
      <c r="S39" s="182"/>
      <c r="T39" s="183"/>
      <c r="U39" s="182"/>
      <c r="V39" s="183"/>
    </row>
    <row r="40" spans="1:22" s="155" customFormat="1" ht="15" customHeight="1" x14ac:dyDescent="0.25">
      <c r="A40" s="97" t="e">
        <f t="shared" ca="1" si="0"/>
        <v>#N/A</v>
      </c>
      <c r="B40" s="97" t="e">
        <f t="shared" ca="1" si="1"/>
        <v>#N/A</v>
      </c>
      <c r="C40" s="98" t="e">
        <f ca="1">IF(E40="NoPS","",IF(COUNTIF(INDIRECT($I$13),D40),VLOOKUP(H40,PS_ScientificArea[],2,0),""))</f>
        <v>#N/A</v>
      </c>
      <c r="D40" s="74" t="s">
        <v>70</v>
      </c>
      <c r="E40" s="98" t="e">
        <f ca="1">IF(AND(COUNTIF(DKUNI[],G40),VLOOKUP(D40,INDIRECT($I$16),2,0)="Yes"),"PS_ScientificArea[DKUNI Scientific Area]","NoPS")</f>
        <v>#N/A</v>
      </c>
      <c r="F40" s="184" t="s">
        <v>25</v>
      </c>
      <c r="G40" s="74" t="s">
        <v>74</v>
      </c>
      <c r="H40" s="74" t="s">
        <v>21</v>
      </c>
      <c r="I40" s="181">
        <f t="shared" ca="1" si="2"/>
        <v>0</v>
      </c>
      <c r="J40" s="118">
        <f t="shared" ca="1" si="3"/>
        <v>0</v>
      </c>
      <c r="K40" s="182"/>
      <c r="L40" s="183"/>
      <c r="M40" s="182"/>
      <c r="N40" s="183"/>
      <c r="O40" s="182"/>
      <c r="P40" s="183"/>
      <c r="Q40" s="182"/>
      <c r="R40" s="183"/>
      <c r="S40" s="182"/>
      <c r="T40" s="183"/>
      <c r="U40" s="182"/>
      <c r="V40" s="183"/>
    </row>
    <row r="41" spans="1:22" s="155" customFormat="1" ht="15" customHeight="1" x14ac:dyDescent="0.25">
      <c r="A41" s="97" t="e">
        <f t="shared" ca="1" si="0"/>
        <v>#N/A</v>
      </c>
      <c r="B41" s="97" t="e">
        <f t="shared" ca="1" si="1"/>
        <v>#N/A</v>
      </c>
      <c r="C41" s="98" t="e">
        <f ca="1">IF(E41="NoPS","",IF(COUNTIF(INDIRECT($I$13),D41),VLOOKUP(H41,PS_ScientificArea[],2,0),""))</f>
        <v>#N/A</v>
      </c>
      <c r="D41" s="74" t="s">
        <v>70</v>
      </c>
      <c r="E41" s="98" t="e">
        <f ca="1">IF(AND(COUNTIF(DKUNI[],G41),VLOOKUP(D41,INDIRECT($I$16),2,0)="Yes"),"PS_ScientificArea[DKUNI Scientific Area]","NoPS")</f>
        <v>#N/A</v>
      </c>
      <c r="F41" s="184" t="s">
        <v>25</v>
      </c>
      <c r="G41" s="74" t="s">
        <v>74</v>
      </c>
      <c r="H41" s="74" t="s">
        <v>21</v>
      </c>
      <c r="I41" s="181">
        <f t="shared" ca="1" si="2"/>
        <v>0</v>
      </c>
      <c r="J41" s="118">
        <f t="shared" ca="1" si="3"/>
        <v>0</v>
      </c>
      <c r="K41" s="182"/>
      <c r="L41" s="183"/>
      <c r="M41" s="182"/>
      <c r="N41" s="183"/>
      <c r="O41" s="182"/>
      <c r="P41" s="183"/>
      <c r="Q41" s="182"/>
      <c r="R41" s="183"/>
      <c r="S41" s="182"/>
      <c r="T41" s="183"/>
      <c r="U41" s="182"/>
      <c r="V41" s="183"/>
    </row>
    <row r="42" spans="1:22" s="155" customFormat="1" ht="15" customHeight="1" x14ac:dyDescent="0.25">
      <c r="A42" s="97" t="e">
        <f t="shared" ca="1" si="0"/>
        <v>#N/A</v>
      </c>
      <c r="B42" s="97" t="e">
        <f t="shared" ca="1" si="1"/>
        <v>#N/A</v>
      </c>
      <c r="C42" s="98" t="e">
        <f ca="1">IF(E42="NoPS","",IF(COUNTIF(INDIRECT($I$13),D42),VLOOKUP(H42,PS_ScientificArea[],2,0),""))</f>
        <v>#N/A</v>
      </c>
      <c r="D42" s="74" t="s">
        <v>70</v>
      </c>
      <c r="E42" s="98" t="e">
        <f ca="1">IF(AND(COUNTIF(DKUNI[],G42),VLOOKUP(D42,INDIRECT($I$16),2,0)="Yes"),"PS_ScientificArea[DKUNI Scientific Area]","NoPS")</f>
        <v>#N/A</v>
      </c>
      <c r="F42" s="184" t="s">
        <v>25</v>
      </c>
      <c r="G42" s="74" t="s">
        <v>74</v>
      </c>
      <c r="H42" s="74" t="s">
        <v>21</v>
      </c>
      <c r="I42" s="181">
        <f t="shared" ca="1" si="2"/>
        <v>0</v>
      </c>
      <c r="J42" s="118">
        <f t="shared" ca="1" si="3"/>
        <v>0</v>
      </c>
      <c r="K42" s="182"/>
      <c r="L42" s="183"/>
      <c r="M42" s="182"/>
      <c r="N42" s="183"/>
      <c r="O42" s="182"/>
      <c r="P42" s="183"/>
      <c r="Q42" s="182"/>
      <c r="R42" s="183"/>
      <c r="S42" s="182"/>
      <c r="T42" s="183"/>
      <c r="U42" s="182"/>
      <c r="V42" s="183"/>
    </row>
    <row r="43" spans="1:22" s="155" customFormat="1" ht="15" customHeight="1" x14ac:dyDescent="0.25">
      <c r="A43" s="97" t="e">
        <f t="shared" ca="1" si="0"/>
        <v>#N/A</v>
      </c>
      <c r="B43" s="97" t="e">
        <f t="shared" ca="1" si="1"/>
        <v>#N/A</v>
      </c>
      <c r="C43" s="98" t="e">
        <f ca="1">IF(E43="NoPS","",IF(COUNTIF(INDIRECT($I$13),D43),VLOOKUP(H43,PS_ScientificArea[],2,0),""))</f>
        <v>#N/A</v>
      </c>
      <c r="D43" s="74" t="s">
        <v>70</v>
      </c>
      <c r="E43" s="98" t="e">
        <f ca="1">IF(AND(COUNTIF(DKUNI[],G43),VLOOKUP(D43,INDIRECT($I$16),2,0)="Yes"),"PS_ScientificArea[DKUNI Scientific Area]","NoPS")</f>
        <v>#N/A</v>
      </c>
      <c r="F43" s="184" t="s">
        <v>25</v>
      </c>
      <c r="G43" s="74" t="s">
        <v>74</v>
      </c>
      <c r="H43" s="74" t="s">
        <v>21</v>
      </c>
      <c r="I43" s="181">
        <f t="shared" ca="1" si="2"/>
        <v>0</v>
      </c>
      <c r="J43" s="118">
        <f t="shared" ca="1" si="3"/>
        <v>0</v>
      </c>
      <c r="K43" s="182"/>
      <c r="L43" s="183"/>
      <c r="M43" s="182"/>
      <c r="N43" s="183"/>
      <c r="O43" s="182"/>
      <c r="P43" s="183"/>
      <c r="Q43" s="182"/>
      <c r="R43" s="183"/>
      <c r="S43" s="182"/>
      <c r="T43" s="183"/>
      <c r="U43" s="182"/>
      <c r="V43" s="183"/>
    </row>
    <row r="44" spans="1:22" s="155" customFormat="1" ht="15" customHeight="1" x14ac:dyDescent="0.25">
      <c r="A44" s="97" t="e">
        <f t="shared" ca="1" si="0"/>
        <v>#N/A</v>
      </c>
      <c r="B44" s="97" t="e">
        <f t="shared" ca="1" si="1"/>
        <v>#N/A</v>
      </c>
      <c r="C44" s="98" t="e">
        <f ca="1">IF(E44="NoPS","",IF(COUNTIF(INDIRECT($I$13),D44),VLOOKUP(H44,PS_ScientificArea[],2,0),""))</f>
        <v>#N/A</v>
      </c>
      <c r="D44" s="74" t="s">
        <v>70</v>
      </c>
      <c r="E44" s="98" t="e">
        <f ca="1">IF(AND(COUNTIF(DKUNI[],G44),VLOOKUP(D44,INDIRECT($I$16),2,0)="Yes"),"PS_ScientificArea[DKUNI Scientific Area]","NoPS")</f>
        <v>#N/A</v>
      </c>
      <c r="F44" s="184" t="s">
        <v>25</v>
      </c>
      <c r="G44" s="74" t="s">
        <v>74</v>
      </c>
      <c r="H44" s="74" t="s">
        <v>21</v>
      </c>
      <c r="I44" s="181">
        <f t="shared" ca="1" si="2"/>
        <v>0</v>
      </c>
      <c r="J44" s="118">
        <f t="shared" ca="1" si="3"/>
        <v>0</v>
      </c>
      <c r="K44" s="182"/>
      <c r="L44" s="183"/>
      <c r="M44" s="182"/>
      <c r="N44" s="183"/>
      <c r="O44" s="182"/>
      <c r="P44" s="183"/>
      <c r="Q44" s="182"/>
      <c r="R44" s="183"/>
      <c r="S44" s="182"/>
      <c r="T44" s="183"/>
      <c r="U44" s="182"/>
      <c r="V44" s="183"/>
    </row>
    <row r="45" spans="1:22" s="155" customFormat="1" ht="15" customHeight="1" x14ac:dyDescent="0.25">
      <c r="A45" s="97" t="e">
        <f t="shared" ca="1" si="0"/>
        <v>#N/A</v>
      </c>
      <c r="B45" s="97" t="e">
        <f t="shared" ca="1" si="1"/>
        <v>#N/A</v>
      </c>
      <c r="C45" s="98" t="e">
        <f ca="1">IF(E45="NoPS","",IF(COUNTIF(INDIRECT($I$13),D45),VLOOKUP(H45,PS_ScientificArea[],2,0),""))</f>
        <v>#N/A</v>
      </c>
      <c r="D45" s="74" t="s">
        <v>70</v>
      </c>
      <c r="E45" s="98" t="e">
        <f ca="1">IF(AND(COUNTIF(DKUNI[],G45),VLOOKUP(D45,INDIRECT($I$16),2,0)="Yes"),"PS_ScientificArea[DKUNI Scientific Area]","NoPS")</f>
        <v>#N/A</v>
      </c>
      <c r="F45" s="184" t="s">
        <v>25</v>
      </c>
      <c r="G45" s="74" t="s">
        <v>74</v>
      </c>
      <c r="H45" s="74" t="s">
        <v>21</v>
      </c>
      <c r="I45" s="181">
        <f t="shared" ca="1" si="2"/>
        <v>0</v>
      </c>
      <c r="J45" s="118">
        <f t="shared" ca="1" si="3"/>
        <v>0</v>
      </c>
      <c r="K45" s="182"/>
      <c r="L45" s="183"/>
      <c r="M45" s="182"/>
      <c r="N45" s="183"/>
      <c r="O45" s="182"/>
      <c r="P45" s="183"/>
      <c r="Q45" s="182"/>
      <c r="R45" s="183"/>
      <c r="S45" s="182"/>
      <c r="T45" s="183"/>
      <c r="U45" s="182"/>
      <c r="V45" s="183"/>
    </row>
    <row r="46" spans="1:22" s="155" customFormat="1" ht="15" customHeight="1" x14ac:dyDescent="0.25">
      <c r="A46" s="97" t="e">
        <f t="shared" ca="1" si="0"/>
        <v>#N/A</v>
      </c>
      <c r="B46" s="97" t="e">
        <f t="shared" ca="1" si="1"/>
        <v>#N/A</v>
      </c>
      <c r="C46" s="98" t="e">
        <f ca="1">IF(E46="NoPS","",IF(COUNTIF(INDIRECT($I$13),D46),VLOOKUP(H46,PS_ScientificArea[],2,0),""))</f>
        <v>#N/A</v>
      </c>
      <c r="D46" s="74" t="s">
        <v>70</v>
      </c>
      <c r="E46" s="98" t="e">
        <f ca="1">IF(AND(COUNTIF(DKUNI[],G46),VLOOKUP(D46,INDIRECT($I$16),2,0)="Yes"),"PS_ScientificArea[DKUNI Scientific Area]","NoPS")</f>
        <v>#N/A</v>
      </c>
      <c r="F46" s="184" t="s">
        <v>25</v>
      </c>
      <c r="G46" s="74" t="s">
        <v>74</v>
      </c>
      <c r="H46" s="74" t="s">
        <v>21</v>
      </c>
      <c r="I46" s="181">
        <f t="shared" ca="1" si="2"/>
        <v>0</v>
      </c>
      <c r="J46" s="118">
        <f t="shared" ca="1" si="3"/>
        <v>0</v>
      </c>
      <c r="K46" s="182"/>
      <c r="L46" s="183"/>
      <c r="M46" s="182"/>
      <c r="N46" s="183"/>
      <c r="O46" s="182"/>
      <c r="P46" s="183"/>
      <c r="Q46" s="182"/>
      <c r="R46" s="183"/>
      <c r="S46" s="182"/>
      <c r="T46" s="183"/>
      <c r="U46" s="182"/>
      <c r="V46" s="183"/>
    </row>
    <row r="47" spans="1:22" s="155" customFormat="1" ht="15" customHeight="1" x14ac:dyDescent="0.25">
      <c r="A47" s="97" t="e">
        <f t="shared" ca="1" si="0"/>
        <v>#N/A</v>
      </c>
      <c r="B47" s="97" t="e">
        <f t="shared" ca="1" si="1"/>
        <v>#N/A</v>
      </c>
      <c r="C47" s="98" t="e">
        <f ca="1">IF(E47="NoPS","",IF(COUNTIF(INDIRECT($I$13),D47),VLOOKUP(H47,PS_ScientificArea[],2,0),""))</f>
        <v>#N/A</v>
      </c>
      <c r="D47" s="74" t="s">
        <v>70</v>
      </c>
      <c r="E47" s="98" t="e">
        <f ca="1">IF(AND(COUNTIF(DKUNI[],G47),VLOOKUP(D47,INDIRECT($I$16),2,0)="Yes"),"PS_ScientificArea[DKUNI Scientific Area]","NoPS")</f>
        <v>#N/A</v>
      </c>
      <c r="F47" s="184" t="s">
        <v>25</v>
      </c>
      <c r="G47" s="74" t="s">
        <v>74</v>
      </c>
      <c r="H47" s="74" t="s">
        <v>21</v>
      </c>
      <c r="I47" s="181">
        <f t="shared" ca="1" si="2"/>
        <v>0</v>
      </c>
      <c r="J47" s="118">
        <f t="shared" ca="1" si="3"/>
        <v>0</v>
      </c>
      <c r="K47" s="182"/>
      <c r="L47" s="183"/>
      <c r="M47" s="182"/>
      <c r="N47" s="183"/>
      <c r="O47" s="182"/>
      <c r="P47" s="183"/>
      <c r="Q47" s="182"/>
      <c r="R47" s="183"/>
      <c r="S47" s="182"/>
      <c r="T47" s="183"/>
      <c r="U47" s="182"/>
      <c r="V47" s="183"/>
    </row>
    <row r="48" spans="1:22" s="155" customFormat="1" ht="15" customHeight="1" x14ac:dyDescent="0.25">
      <c r="A48" s="97" t="e">
        <f t="shared" ca="1" si="0"/>
        <v>#N/A</v>
      </c>
      <c r="B48" s="97" t="e">
        <f t="shared" ca="1" si="1"/>
        <v>#N/A</v>
      </c>
      <c r="C48" s="98" t="e">
        <f ca="1">IF(E48="NoPS","",IF(COUNTIF(INDIRECT($I$13),D48),VLOOKUP(H48,PS_ScientificArea[],2,0),""))</f>
        <v>#N/A</v>
      </c>
      <c r="D48" s="74" t="s">
        <v>70</v>
      </c>
      <c r="E48" s="98" t="e">
        <f ca="1">IF(AND(COUNTIF(DKUNI[],G48),VLOOKUP(D48,INDIRECT($I$16),2,0)="Yes"),"PS_ScientificArea[DKUNI Scientific Area]","NoPS")</f>
        <v>#N/A</v>
      </c>
      <c r="F48" s="184" t="s">
        <v>25</v>
      </c>
      <c r="G48" s="74" t="s">
        <v>74</v>
      </c>
      <c r="H48" s="74" t="s">
        <v>21</v>
      </c>
      <c r="I48" s="181">
        <f t="shared" ca="1" si="2"/>
        <v>0</v>
      </c>
      <c r="J48" s="118">
        <f t="shared" ca="1" si="3"/>
        <v>0</v>
      </c>
      <c r="K48" s="182"/>
      <c r="L48" s="183"/>
      <c r="M48" s="182"/>
      <c r="N48" s="183"/>
      <c r="O48" s="182"/>
      <c r="P48" s="183"/>
      <c r="Q48" s="182"/>
      <c r="R48" s="183"/>
      <c r="S48" s="182"/>
      <c r="T48" s="183"/>
      <c r="U48" s="182"/>
      <c r="V48" s="183"/>
    </row>
    <row r="49" spans="1:22" s="155" customFormat="1" ht="15" customHeight="1" x14ac:dyDescent="0.25">
      <c r="A49" s="97" t="e">
        <f t="shared" ca="1" si="0"/>
        <v>#N/A</v>
      </c>
      <c r="B49" s="97" t="e">
        <f t="shared" ca="1" si="1"/>
        <v>#N/A</v>
      </c>
      <c r="C49" s="98" t="e">
        <f ca="1">IF(E49="NoPS","",IF(COUNTIF(INDIRECT($I$13),D49),VLOOKUP(H49,PS_ScientificArea[],2,0),""))</f>
        <v>#N/A</v>
      </c>
      <c r="D49" s="74" t="s">
        <v>70</v>
      </c>
      <c r="E49" s="98" t="e">
        <f ca="1">IF(AND(COUNTIF(DKUNI[],G49),VLOOKUP(D49,INDIRECT($I$16),2,0)="Yes"),"PS_ScientificArea[DKUNI Scientific Area]","NoPS")</f>
        <v>#N/A</v>
      </c>
      <c r="F49" s="184" t="s">
        <v>25</v>
      </c>
      <c r="G49" s="74" t="s">
        <v>74</v>
      </c>
      <c r="H49" s="74" t="s">
        <v>21</v>
      </c>
      <c r="I49" s="181">
        <f t="shared" ca="1" si="2"/>
        <v>0</v>
      </c>
      <c r="J49" s="118">
        <f t="shared" ca="1" si="3"/>
        <v>0</v>
      </c>
      <c r="K49" s="182"/>
      <c r="L49" s="183"/>
      <c r="M49" s="182"/>
      <c r="N49" s="183"/>
      <c r="O49" s="182"/>
      <c r="P49" s="183"/>
      <c r="Q49" s="182"/>
      <c r="R49" s="183"/>
      <c r="S49" s="182"/>
      <c r="T49" s="183"/>
      <c r="U49" s="182"/>
      <c r="V49" s="183"/>
    </row>
    <row r="50" spans="1:22" s="155" customFormat="1" ht="15" customHeight="1" x14ac:dyDescent="0.25">
      <c r="A50" s="97" t="e">
        <f t="shared" ca="1" si="0"/>
        <v>#N/A</v>
      </c>
      <c r="B50" s="97" t="e">
        <f t="shared" ca="1" si="1"/>
        <v>#N/A</v>
      </c>
      <c r="C50" s="98" t="e">
        <f ca="1">IF(E50="NoPS","",IF(COUNTIF(INDIRECT($I$13),D50),VLOOKUP(H50,PS_ScientificArea[],2,0),""))</f>
        <v>#N/A</v>
      </c>
      <c r="D50" s="74" t="s">
        <v>70</v>
      </c>
      <c r="E50" s="98" t="e">
        <f ca="1">IF(AND(COUNTIF(DKUNI[],G50),VLOOKUP(D50,INDIRECT($I$16),2,0)="Yes"),"PS_ScientificArea[DKUNI Scientific Area]","NoPS")</f>
        <v>#N/A</v>
      </c>
      <c r="F50" s="184" t="s">
        <v>25</v>
      </c>
      <c r="G50" s="74" t="s">
        <v>74</v>
      </c>
      <c r="H50" s="74" t="s">
        <v>21</v>
      </c>
      <c r="I50" s="181">
        <f t="shared" ca="1" si="2"/>
        <v>0</v>
      </c>
      <c r="J50" s="118">
        <f t="shared" ca="1" si="3"/>
        <v>0</v>
      </c>
      <c r="K50" s="182"/>
      <c r="L50" s="183"/>
      <c r="M50" s="182"/>
      <c r="N50" s="183"/>
      <c r="O50" s="182"/>
      <c r="P50" s="183"/>
      <c r="Q50" s="182"/>
      <c r="R50" s="183"/>
      <c r="S50" s="182"/>
      <c r="T50" s="183"/>
      <c r="U50" s="182"/>
      <c r="V50" s="183"/>
    </row>
    <row r="51" spans="1:22" s="155" customFormat="1" ht="15" customHeight="1" x14ac:dyDescent="0.25">
      <c r="A51" s="97" t="e">
        <f t="shared" ca="1" si="0"/>
        <v>#N/A</v>
      </c>
      <c r="B51" s="97" t="e">
        <f t="shared" ca="1" si="1"/>
        <v>#N/A</v>
      </c>
      <c r="C51" s="98" t="e">
        <f ca="1">IF(E51="NoPS","",IF(COUNTIF(INDIRECT($I$13),D51),VLOOKUP(H51,PS_ScientificArea[],2,0),""))</f>
        <v>#N/A</v>
      </c>
      <c r="D51" s="74" t="s">
        <v>70</v>
      </c>
      <c r="E51" s="98" t="e">
        <f ca="1">IF(AND(COUNTIF(DKUNI[],G51),VLOOKUP(D51,INDIRECT($I$16),2,0)="Yes"),"PS_ScientificArea[DKUNI Scientific Area]","NoPS")</f>
        <v>#N/A</v>
      </c>
      <c r="F51" s="184" t="s">
        <v>25</v>
      </c>
      <c r="G51" s="74" t="s">
        <v>74</v>
      </c>
      <c r="H51" s="74" t="s">
        <v>21</v>
      </c>
      <c r="I51" s="181">
        <f t="shared" ca="1" si="2"/>
        <v>0</v>
      </c>
      <c r="J51" s="118">
        <f t="shared" ca="1" si="3"/>
        <v>0</v>
      </c>
      <c r="K51" s="182"/>
      <c r="L51" s="183"/>
      <c r="M51" s="182"/>
      <c r="N51" s="183"/>
      <c r="O51" s="182"/>
      <c r="P51" s="183"/>
      <c r="Q51" s="182"/>
      <c r="R51" s="183"/>
      <c r="S51" s="182"/>
      <c r="T51" s="183"/>
      <c r="U51" s="182"/>
      <c r="V51" s="183"/>
    </row>
    <row r="52" spans="1:22" s="155" customFormat="1" ht="15" customHeight="1" x14ac:dyDescent="0.25">
      <c r="A52" s="97" t="e">
        <f t="shared" ca="1" si="0"/>
        <v>#N/A</v>
      </c>
      <c r="B52" s="97">
        <v>20</v>
      </c>
      <c r="C52" s="98"/>
      <c r="D52" s="184"/>
      <c r="E52" s="184"/>
      <c r="F52" s="184"/>
      <c r="G52" s="184"/>
      <c r="H52" s="184"/>
      <c r="I52" s="181"/>
      <c r="J52" s="118"/>
      <c r="K52" s="182"/>
      <c r="L52" s="183"/>
      <c r="M52" s="182"/>
      <c r="N52" s="183"/>
      <c r="O52" s="182"/>
      <c r="P52" s="183"/>
      <c r="Q52" s="182"/>
      <c r="R52" s="183"/>
      <c r="S52" s="182"/>
      <c r="T52" s="183"/>
      <c r="U52" s="182"/>
      <c r="V52" s="183"/>
    </row>
    <row r="53" spans="1:22" s="155" customFormat="1" ht="15" customHeight="1" x14ac:dyDescent="0.25">
      <c r="A53" s="97" t="e">
        <f t="shared" ca="1" si="0"/>
        <v>#N/A</v>
      </c>
      <c r="B53" s="97">
        <f>ROW()+100</f>
        <v>153</v>
      </c>
      <c r="C53" s="186"/>
      <c r="D53" s="189" t="s">
        <v>136</v>
      </c>
      <c r="E53" s="186"/>
      <c r="F53" s="187"/>
      <c r="G53" s="187"/>
      <c r="H53" s="187"/>
      <c r="I53" s="190">
        <f ca="1">SUM(I32:I51)</f>
        <v>0</v>
      </c>
      <c r="J53" s="191">
        <f t="shared" ref="J53:V53" ca="1" si="4">SUM(J32:J51)</f>
        <v>0</v>
      </c>
      <c r="K53" s="192">
        <f t="shared" si="4"/>
        <v>0</v>
      </c>
      <c r="L53" s="193">
        <f t="shared" si="4"/>
        <v>0</v>
      </c>
      <c r="M53" s="192">
        <f t="shared" si="4"/>
        <v>0</v>
      </c>
      <c r="N53" s="193">
        <f t="shared" si="4"/>
        <v>0</v>
      </c>
      <c r="O53" s="192">
        <f t="shared" si="4"/>
        <v>0</v>
      </c>
      <c r="P53" s="193">
        <f t="shared" si="4"/>
        <v>0</v>
      </c>
      <c r="Q53" s="192">
        <f t="shared" si="4"/>
        <v>0</v>
      </c>
      <c r="R53" s="193">
        <f t="shared" si="4"/>
        <v>0</v>
      </c>
      <c r="S53" s="192">
        <f t="shared" si="4"/>
        <v>0</v>
      </c>
      <c r="T53" s="193">
        <f t="shared" si="4"/>
        <v>0</v>
      </c>
      <c r="U53" s="192">
        <f t="shared" si="4"/>
        <v>0</v>
      </c>
      <c r="V53" s="193">
        <f t="shared" si="4"/>
        <v>0</v>
      </c>
    </row>
    <row r="54" spans="1:22" s="155" customFormat="1" ht="15" customHeight="1" x14ac:dyDescent="0.25">
      <c r="A54" s="97" t="e">
        <f t="shared" ca="1" si="0"/>
        <v>#N/A</v>
      </c>
      <c r="B54" s="97">
        <v>20</v>
      </c>
      <c r="C54" s="98"/>
      <c r="D54" s="92"/>
      <c r="E54" s="132"/>
      <c r="F54" s="92"/>
      <c r="G54" s="92"/>
      <c r="H54" s="92"/>
      <c r="I54" s="117">
        <f t="shared" ca="1" si="2"/>
        <v>0</v>
      </c>
      <c r="J54" s="118">
        <f t="shared" ca="1" si="3"/>
        <v>0</v>
      </c>
      <c r="K54" s="79"/>
      <c r="L54" s="70"/>
      <c r="M54" s="79"/>
      <c r="N54" s="70"/>
      <c r="O54" s="79"/>
      <c r="P54" s="70"/>
      <c r="Q54" s="79"/>
      <c r="R54" s="70"/>
      <c r="S54" s="79"/>
      <c r="T54" s="70"/>
      <c r="U54" s="79"/>
      <c r="V54" s="70"/>
    </row>
    <row r="55" spans="1:22" s="38" customFormat="1" ht="15" customHeight="1" x14ac:dyDescent="0.25">
      <c r="A55" s="97" t="e">
        <f t="shared" ca="1" si="0"/>
        <v>#N/A</v>
      </c>
      <c r="B55" s="97">
        <v>32</v>
      </c>
      <c r="C55" s="120"/>
      <c r="D55" s="26" t="s">
        <v>111</v>
      </c>
      <c r="E55" s="26"/>
      <c r="F55" s="26"/>
      <c r="G55" s="26"/>
      <c r="H55" s="26"/>
      <c r="I55" s="115" t="s">
        <v>30</v>
      </c>
      <c r="J55" s="116" t="s">
        <v>31</v>
      </c>
      <c r="K55" s="115" t="s">
        <v>28</v>
      </c>
      <c r="L55" s="116" t="s">
        <v>29</v>
      </c>
      <c r="M55" s="141" t="s">
        <v>28</v>
      </c>
      <c r="N55" s="116" t="s">
        <v>29</v>
      </c>
      <c r="O55" s="141" t="s">
        <v>28</v>
      </c>
      <c r="P55" s="116" t="s">
        <v>29</v>
      </c>
      <c r="Q55" s="141" t="s">
        <v>28</v>
      </c>
      <c r="R55" s="116" t="s">
        <v>29</v>
      </c>
      <c r="S55" s="141" t="s">
        <v>28</v>
      </c>
      <c r="T55" s="116" t="s">
        <v>29</v>
      </c>
      <c r="U55" s="141" t="s">
        <v>28</v>
      </c>
      <c r="V55" s="116" t="s">
        <v>29</v>
      </c>
    </row>
    <row r="56" spans="1:22" s="38" customFormat="1" ht="15" customHeight="1" x14ac:dyDescent="0.25">
      <c r="A56" s="97" t="e">
        <f t="shared" ca="1" si="0"/>
        <v>#N/A</v>
      </c>
      <c r="B56" s="97">
        <f>ROW()+100</f>
        <v>156</v>
      </c>
      <c r="C56" s="92"/>
      <c r="D56" s="92" t="s">
        <v>17</v>
      </c>
      <c r="E56" s="92"/>
      <c r="F56" s="162"/>
      <c r="G56" s="27">
        <f>INDEX(ProjectSupplement[],1,2)</f>
        <v>250000</v>
      </c>
      <c r="H56" s="28" t="s">
        <v>19</v>
      </c>
      <c r="I56" s="181">
        <f ca="1">SUMIFS(56:56,$23:$23,TRUE,$55:$55,"FTE")</f>
        <v>0</v>
      </c>
      <c r="J56" s="118">
        <f ca="1">I56*G56</f>
        <v>0</v>
      </c>
      <c r="K56" s="198">
        <f ca="1">SUMIFS(K:K,$C:$C,"wet")</f>
        <v>0</v>
      </c>
      <c r="L56" s="73">
        <f ca="1">K56*$G$56</f>
        <v>0</v>
      </c>
      <c r="M56" s="198">
        <f ca="1">SUMIFS(M:M,$C:$C,"wet")</f>
        <v>0</v>
      </c>
      <c r="N56" s="73">
        <f ca="1">M56*$G$56</f>
        <v>0</v>
      </c>
      <c r="O56" s="198">
        <f ca="1">SUMIFS(O:O,$C:$C,"wet")</f>
        <v>0</v>
      </c>
      <c r="P56" s="73">
        <f ca="1">O56*$G$56</f>
        <v>0</v>
      </c>
      <c r="Q56" s="198">
        <f ca="1">SUMIFS(Q:Q,$C:$C,"wet")</f>
        <v>0</v>
      </c>
      <c r="R56" s="73">
        <f ca="1">Q56*$G$56</f>
        <v>0</v>
      </c>
      <c r="S56" s="198">
        <f ca="1">SUMIFS(S:S,$C:$C,"wet")</f>
        <v>0</v>
      </c>
      <c r="T56" s="73">
        <f ca="1">S56*$G$56</f>
        <v>0</v>
      </c>
      <c r="U56" s="198">
        <f ca="1">SUMIFS(U:U,$C:$C,"wet")</f>
        <v>0</v>
      </c>
      <c r="V56" s="73">
        <f ca="1">U56*$G$56</f>
        <v>0</v>
      </c>
    </row>
    <row r="57" spans="1:22" s="38" customFormat="1" ht="15" customHeight="1" x14ac:dyDescent="0.25">
      <c r="A57" s="97" t="e">
        <f t="shared" ca="1" si="0"/>
        <v>#N/A</v>
      </c>
      <c r="B57" s="97">
        <f>ROW()+100</f>
        <v>157</v>
      </c>
      <c r="C57" s="92"/>
      <c r="D57" s="92" t="s">
        <v>18</v>
      </c>
      <c r="E57" s="92"/>
      <c r="F57" s="162"/>
      <c r="G57" s="29">
        <f>INDEX(ProjectSupplement[],2,2)</f>
        <v>200000</v>
      </c>
      <c r="H57" s="28" t="s">
        <v>19</v>
      </c>
      <c r="I57" s="181">
        <f ca="1">SUMIFS(57:57,$23:$23,TRUE,$55:$55,"FTE")</f>
        <v>0</v>
      </c>
      <c r="J57" s="118">
        <f ca="1">I57*G57</f>
        <v>0</v>
      </c>
      <c r="K57" s="198">
        <f ca="1">SUMIFS(K:K,$C:$C,"dry")</f>
        <v>0</v>
      </c>
      <c r="L57" s="73">
        <f ca="1">K57*$G$57</f>
        <v>0</v>
      </c>
      <c r="M57" s="198">
        <f ca="1">SUMIFS(M:M,$C:$C,"dry")</f>
        <v>0</v>
      </c>
      <c r="N57" s="73">
        <f ca="1">M57*$G$57</f>
        <v>0</v>
      </c>
      <c r="O57" s="198">
        <f ca="1">SUMIFS(O:O,$C:$C,"dry")</f>
        <v>0</v>
      </c>
      <c r="P57" s="73">
        <f ca="1">O57*$G$57</f>
        <v>0</v>
      </c>
      <c r="Q57" s="198">
        <f ca="1">SUMIFS(Q:Q,$C:$C,"dry")</f>
        <v>0</v>
      </c>
      <c r="R57" s="73">
        <f ca="1">Q57*$G$57</f>
        <v>0</v>
      </c>
      <c r="S57" s="198">
        <f ca="1">SUMIFS(S:S,$C:$C,"dry")</f>
        <v>0</v>
      </c>
      <c r="T57" s="73">
        <f ca="1">S57*$G$57</f>
        <v>0</v>
      </c>
      <c r="U57" s="198">
        <f ca="1">SUMIFS(U:U,$C:$C,"dry")</f>
        <v>0</v>
      </c>
      <c r="V57" s="73">
        <f ca="1">U57*$G$57</f>
        <v>0</v>
      </c>
    </row>
    <row r="58" spans="1:22" s="155" customFormat="1" ht="15" customHeight="1" x14ac:dyDescent="0.25">
      <c r="A58" s="97" t="e">
        <f t="shared" ca="1" si="0"/>
        <v>#N/A</v>
      </c>
      <c r="B58" s="97">
        <v>20</v>
      </c>
      <c r="C58" s="98"/>
      <c r="D58" s="92"/>
      <c r="E58" s="132"/>
      <c r="F58" s="92"/>
      <c r="G58" s="92"/>
      <c r="H58" s="92"/>
      <c r="I58" s="117"/>
      <c r="J58" s="118"/>
      <c r="K58" s="156"/>
      <c r="L58" s="154"/>
      <c r="M58" s="165"/>
      <c r="N58" s="154"/>
      <c r="O58" s="165"/>
      <c r="P58" s="154"/>
      <c r="Q58" s="165"/>
      <c r="R58" s="154"/>
      <c r="S58" s="165"/>
      <c r="T58" s="154"/>
      <c r="U58" s="165"/>
      <c r="V58" s="154"/>
    </row>
    <row r="59" spans="1:22" s="38" customFormat="1" ht="15" customHeight="1" x14ac:dyDescent="0.25">
      <c r="A59" s="97" t="e">
        <f t="shared" ca="1" si="0"/>
        <v>#N/A</v>
      </c>
      <c r="B59" s="97">
        <v>33</v>
      </c>
      <c r="C59" s="120"/>
      <c r="D59" s="26" t="s">
        <v>64</v>
      </c>
      <c r="E59" s="138"/>
      <c r="F59" s="26"/>
      <c r="G59" s="26"/>
      <c r="H59" s="26"/>
      <c r="I59" s="267" t="s">
        <v>31</v>
      </c>
      <c r="J59" s="268"/>
      <c r="K59" s="261" t="s">
        <v>29</v>
      </c>
      <c r="L59" s="262"/>
      <c r="M59" s="261" t="s">
        <v>29</v>
      </c>
      <c r="N59" s="262"/>
      <c r="O59" s="261" t="s">
        <v>29</v>
      </c>
      <c r="P59" s="262"/>
      <c r="Q59" s="261" t="s">
        <v>29</v>
      </c>
      <c r="R59" s="262"/>
      <c r="S59" s="261" t="s">
        <v>29</v>
      </c>
      <c r="T59" s="262"/>
      <c r="U59" s="261" t="s">
        <v>29</v>
      </c>
      <c r="V59" s="262"/>
    </row>
    <row r="60" spans="1:22" s="38" customFormat="1" ht="15" customHeight="1" x14ac:dyDescent="0.25">
      <c r="A60" s="97" t="e">
        <f t="shared" ca="1" si="0"/>
        <v>#N/A</v>
      </c>
      <c r="B60" s="97"/>
      <c r="C60" s="142"/>
      <c r="D60" s="143" t="s">
        <v>98</v>
      </c>
      <c r="E60" s="143"/>
      <c r="F60" s="72"/>
      <c r="G60" s="72"/>
      <c r="H60" s="72"/>
      <c r="I60" s="39"/>
      <c r="J60" s="130"/>
      <c r="K60" s="145" t="s">
        <v>87</v>
      </c>
      <c r="L60" s="130"/>
      <c r="M60" s="148"/>
      <c r="N60" s="130"/>
      <c r="O60" s="148"/>
      <c r="P60" s="130"/>
      <c r="Q60" s="148"/>
      <c r="R60" s="130"/>
      <c r="S60" s="148"/>
      <c r="T60" s="130"/>
      <c r="U60" s="148"/>
      <c r="V60" s="130"/>
    </row>
    <row r="61" spans="1:22" s="38" customFormat="1" ht="15" customHeight="1" x14ac:dyDescent="0.25">
      <c r="A61" s="97" t="e">
        <f t="shared" ca="1" si="0"/>
        <v>#N/A</v>
      </c>
      <c r="B61" s="97" t="e">
        <f t="shared" ref="B61:B80" ca="1" si="5">IF(D61&lt;&gt;INDEX(INDIRECT($I$14),1),ROW()+200,0)</f>
        <v>#N/A</v>
      </c>
      <c r="C61" s="92"/>
      <c r="D61" s="74" t="s">
        <v>26</v>
      </c>
      <c r="E61" s="74"/>
      <c r="F61" s="184" t="s">
        <v>157</v>
      </c>
      <c r="G61" s="74"/>
      <c r="H61" s="92"/>
      <c r="I61" s="263">
        <f t="shared" ref="I61:I81" ca="1" si="6">SUMIFS(61:61,$23:$23,TRUE,$59:$59,"Costs")</f>
        <v>0</v>
      </c>
      <c r="J61" s="264"/>
      <c r="K61" s="265"/>
      <c r="L61" s="266"/>
      <c r="M61" s="265"/>
      <c r="N61" s="266"/>
      <c r="O61" s="265"/>
      <c r="P61" s="266"/>
      <c r="Q61" s="265"/>
      <c r="R61" s="266"/>
      <c r="S61" s="265"/>
      <c r="T61" s="266"/>
      <c r="U61" s="265"/>
      <c r="V61" s="266"/>
    </row>
    <row r="62" spans="1:22" s="38" customFormat="1" ht="15" customHeight="1" x14ac:dyDescent="0.25">
      <c r="A62" s="97" t="e">
        <f t="shared" ca="1" si="0"/>
        <v>#N/A</v>
      </c>
      <c r="B62" s="97" t="e">
        <f t="shared" ca="1" si="5"/>
        <v>#N/A</v>
      </c>
      <c r="C62" s="92"/>
      <c r="D62" s="74" t="s">
        <v>26</v>
      </c>
      <c r="E62" s="74"/>
      <c r="F62" s="184" t="s">
        <v>157</v>
      </c>
      <c r="G62" s="74"/>
      <c r="H62" s="92"/>
      <c r="I62" s="263">
        <f t="shared" ca="1" si="6"/>
        <v>0</v>
      </c>
      <c r="J62" s="264"/>
      <c r="K62" s="265"/>
      <c r="L62" s="266"/>
      <c r="M62" s="265"/>
      <c r="N62" s="266"/>
      <c r="O62" s="265"/>
      <c r="P62" s="266"/>
      <c r="Q62" s="265"/>
      <c r="R62" s="266"/>
      <c r="S62" s="265"/>
      <c r="T62" s="266"/>
      <c r="U62" s="265"/>
      <c r="V62" s="266"/>
    </row>
    <row r="63" spans="1:22" s="38" customFormat="1" ht="15" customHeight="1" x14ac:dyDescent="0.25">
      <c r="A63" s="97" t="e">
        <f t="shared" ca="1" si="0"/>
        <v>#N/A</v>
      </c>
      <c r="B63" s="97" t="e">
        <f t="shared" ca="1" si="5"/>
        <v>#N/A</v>
      </c>
      <c r="C63" s="92"/>
      <c r="D63" s="74" t="s">
        <v>26</v>
      </c>
      <c r="E63" s="74"/>
      <c r="F63" s="184" t="s">
        <v>157</v>
      </c>
      <c r="G63" s="74"/>
      <c r="H63" s="92"/>
      <c r="I63" s="263">
        <f t="shared" ca="1" si="6"/>
        <v>0</v>
      </c>
      <c r="J63" s="264"/>
      <c r="K63" s="265"/>
      <c r="L63" s="266"/>
      <c r="M63" s="265"/>
      <c r="N63" s="266"/>
      <c r="O63" s="265"/>
      <c r="P63" s="266"/>
      <c r="Q63" s="265"/>
      <c r="R63" s="266"/>
      <c r="S63" s="265"/>
      <c r="T63" s="266"/>
      <c r="U63" s="265"/>
      <c r="V63" s="266"/>
    </row>
    <row r="64" spans="1:22" s="38" customFormat="1" ht="15" customHeight="1" x14ac:dyDescent="0.25">
      <c r="A64" s="97" t="e">
        <f t="shared" ca="1" si="0"/>
        <v>#N/A</v>
      </c>
      <c r="B64" s="97" t="e">
        <f t="shared" ca="1" si="5"/>
        <v>#N/A</v>
      </c>
      <c r="C64" s="92"/>
      <c r="D64" s="74" t="s">
        <v>26</v>
      </c>
      <c r="E64" s="74"/>
      <c r="F64" s="184" t="s">
        <v>157</v>
      </c>
      <c r="G64" s="74"/>
      <c r="H64" s="92"/>
      <c r="I64" s="263">
        <f t="shared" ca="1" si="6"/>
        <v>0</v>
      </c>
      <c r="J64" s="264"/>
      <c r="K64" s="265"/>
      <c r="L64" s="266"/>
      <c r="M64" s="265"/>
      <c r="N64" s="266"/>
      <c r="O64" s="265"/>
      <c r="P64" s="266"/>
      <c r="Q64" s="265"/>
      <c r="R64" s="266"/>
      <c r="S64" s="265"/>
      <c r="T64" s="266"/>
      <c r="U64" s="265"/>
      <c r="V64" s="266"/>
    </row>
    <row r="65" spans="1:22" s="38" customFormat="1" ht="15" customHeight="1" x14ac:dyDescent="0.25">
      <c r="A65" s="97" t="e">
        <f t="shared" ca="1" si="0"/>
        <v>#N/A</v>
      </c>
      <c r="B65" s="97" t="e">
        <f t="shared" ca="1" si="5"/>
        <v>#N/A</v>
      </c>
      <c r="C65" s="92"/>
      <c r="D65" s="74" t="s">
        <v>26</v>
      </c>
      <c r="E65" s="74"/>
      <c r="F65" s="184" t="s">
        <v>157</v>
      </c>
      <c r="G65" s="74"/>
      <c r="H65" s="92"/>
      <c r="I65" s="263">
        <f t="shared" ca="1" si="6"/>
        <v>0</v>
      </c>
      <c r="J65" s="264"/>
      <c r="K65" s="265"/>
      <c r="L65" s="266"/>
      <c r="M65" s="265"/>
      <c r="N65" s="266"/>
      <c r="O65" s="265"/>
      <c r="P65" s="266"/>
      <c r="Q65" s="265"/>
      <c r="R65" s="266"/>
      <c r="S65" s="265"/>
      <c r="T65" s="266"/>
      <c r="U65" s="265"/>
      <c r="V65" s="266"/>
    </row>
    <row r="66" spans="1:22" s="38" customFormat="1" ht="15" customHeight="1" x14ac:dyDescent="0.25">
      <c r="A66" s="97" t="e">
        <f t="shared" ca="1" si="0"/>
        <v>#N/A</v>
      </c>
      <c r="B66" s="97" t="e">
        <f t="shared" ca="1" si="5"/>
        <v>#N/A</v>
      </c>
      <c r="C66" s="92"/>
      <c r="D66" s="74" t="s">
        <v>26</v>
      </c>
      <c r="E66" s="74"/>
      <c r="F66" s="184" t="s">
        <v>157</v>
      </c>
      <c r="G66" s="74"/>
      <c r="H66" s="92"/>
      <c r="I66" s="263">
        <f t="shared" ca="1" si="6"/>
        <v>0</v>
      </c>
      <c r="J66" s="264"/>
      <c r="K66" s="265"/>
      <c r="L66" s="266"/>
      <c r="M66" s="265"/>
      <c r="N66" s="266"/>
      <c r="O66" s="265"/>
      <c r="P66" s="266"/>
      <c r="Q66" s="265"/>
      <c r="R66" s="266"/>
      <c r="S66" s="265"/>
      <c r="T66" s="266"/>
      <c r="U66" s="265"/>
      <c r="V66" s="266"/>
    </row>
    <row r="67" spans="1:22" s="38" customFormat="1" ht="15" customHeight="1" x14ac:dyDescent="0.25">
      <c r="A67" s="97" t="e">
        <f t="shared" ca="1" si="0"/>
        <v>#N/A</v>
      </c>
      <c r="B67" s="97" t="e">
        <f t="shared" ca="1" si="5"/>
        <v>#N/A</v>
      </c>
      <c r="C67" s="92"/>
      <c r="D67" s="74" t="s">
        <v>26</v>
      </c>
      <c r="E67" s="74"/>
      <c r="F67" s="184" t="s">
        <v>157</v>
      </c>
      <c r="G67" s="74"/>
      <c r="H67" s="92"/>
      <c r="I67" s="263">
        <f t="shared" ca="1" si="6"/>
        <v>0</v>
      </c>
      <c r="J67" s="264"/>
      <c r="K67" s="265"/>
      <c r="L67" s="266"/>
      <c r="M67" s="265"/>
      <c r="N67" s="266"/>
      <c r="O67" s="265"/>
      <c r="P67" s="266"/>
      <c r="Q67" s="265"/>
      <c r="R67" s="266"/>
      <c r="S67" s="265"/>
      <c r="T67" s="266"/>
      <c r="U67" s="265"/>
      <c r="V67" s="266"/>
    </row>
    <row r="68" spans="1:22" s="38" customFormat="1" ht="15" customHeight="1" x14ac:dyDescent="0.25">
      <c r="A68" s="97" t="e">
        <f t="shared" ca="1" si="0"/>
        <v>#N/A</v>
      </c>
      <c r="B68" s="97" t="e">
        <f t="shared" ca="1" si="5"/>
        <v>#N/A</v>
      </c>
      <c r="C68" s="92"/>
      <c r="D68" s="74" t="s">
        <v>26</v>
      </c>
      <c r="E68" s="74"/>
      <c r="F68" s="184" t="s">
        <v>157</v>
      </c>
      <c r="G68" s="74"/>
      <c r="H68" s="92"/>
      <c r="I68" s="263">
        <f t="shared" ca="1" si="6"/>
        <v>0</v>
      </c>
      <c r="J68" s="264"/>
      <c r="K68" s="265"/>
      <c r="L68" s="266"/>
      <c r="M68" s="265"/>
      <c r="N68" s="266"/>
      <c r="O68" s="265"/>
      <c r="P68" s="266"/>
      <c r="Q68" s="265"/>
      <c r="R68" s="266"/>
      <c r="S68" s="265"/>
      <c r="T68" s="266"/>
      <c r="U68" s="265"/>
      <c r="V68" s="266"/>
    </row>
    <row r="69" spans="1:22" s="38" customFormat="1" ht="15" customHeight="1" x14ac:dyDescent="0.25">
      <c r="A69" s="97" t="e">
        <f t="shared" ca="1" si="0"/>
        <v>#N/A</v>
      </c>
      <c r="B69" s="97" t="e">
        <f t="shared" ca="1" si="5"/>
        <v>#N/A</v>
      </c>
      <c r="C69" s="92"/>
      <c r="D69" s="74" t="s">
        <v>26</v>
      </c>
      <c r="E69" s="74"/>
      <c r="F69" s="184" t="s">
        <v>157</v>
      </c>
      <c r="G69" s="74"/>
      <c r="H69" s="92"/>
      <c r="I69" s="263">
        <f t="shared" ca="1" si="6"/>
        <v>0</v>
      </c>
      <c r="J69" s="264"/>
      <c r="K69" s="265"/>
      <c r="L69" s="266"/>
      <c r="M69" s="265"/>
      <c r="N69" s="266"/>
      <c r="O69" s="265"/>
      <c r="P69" s="266"/>
      <c r="Q69" s="265"/>
      <c r="R69" s="266"/>
      <c r="S69" s="265"/>
      <c r="T69" s="266"/>
      <c r="U69" s="265"/>
      <c r="V69" s="266"/>
    </row>
    <row r="70" spans="1:22" s="38" customFormat="1" ht="15" customHeight="1" x14ac:dyDescent="0.25">
      <c r="A70" s="97" t="e">
        <f t="shared" ca="1" si="0"/>
        <v>#N/A</v>
      </c>
      <c r="B70" s="97" t="e">
        <f t="shared" ca="1" si="5"/>
        <v>#N/A</v>
      </c>
      <c r="C70" s="92"/>
      <c r="D70" s="74" t="s">
        <v>26</v>
      </c>
      <c r="E70" s="74"/>
      <c r="F70" s="184" t="s">
        <v>157</v>
      </c>
      <c r="G70" s="74"/>
      <c r="H70" s="92"/>
      <c r="I70" s="263">
        <f t="shared" ca="1" si="6"/>
        <v>0</v>
      </c>
      <c r="J70" s="264"/>
      <c r="K70" s="265"/>
      <c r="L70" s="266"/>
      <c r="M70" s="265"/>
      <c r="N70" s="266"/>
      <c r="O70" s="265"/>
      <c r="P70" s="266"/>
      <c r="Q70" s="265"/>
      <c r="R70" s="266"/>
      <c r="S70" s="265"/>
      <c r="T70" s="266"/>
      <c r="U70" s="265"/>
      <c r="V70" s="266"/>
    </row>
    <row r="71" spans="1:22" s="38" customFormat="1" ht="15" customHeight="1" x14ac:dyDescent="0.25">
      <c r="A71" s="97" t="e">
        <f t="shared" ca="1" si="0"/>
        <v>#N/A</v>
      </c>
      <c r="B71" s="97" t="e">
        <f t="shared" ca="1" si="5"/>
        <v>#N/A</v>
      </c>
      <c r="C71" s="92"/>
      <c r="D71" s="74" t="s">
        <v>26</v>
      </c>
      <c r="E71" s="74"/>
      <c r="F71" s="184" t="s">
        <v>157</v>
      </c>
      <c r="G71" s="74"/>
      <c r="H71" s="92"/>
      <c r="I71" s="263">
        <f t="shared" ca="1" si="6"/>
        <v>0</v>
      </c>
      <c r="J71" s="264"/>
      <c r="K71" s="265"/>
      <c r="L71" s="266"/>
      <c r="M71" s="265"/>
      <c r="N71" s="266"/>
      <c r="O71" s="265"/>
      <c r="P71" s="266"/>
      <c r="Q71" s="265"/>
      <c r="R71" s="266"/>
      <c r="S71" s="265"/>
      <c r="T71" s="266"/>
      <c r="U71" s="265"/>
      <c r="V71" s="266"/>
    </row>
    <row r="72" spans="1:22" s="38" customFormat="1" ht="15" customHeight="1" x14ac:dyDescent="0.25">
      <c r="A72" s="97" t="e">
        <f t="shared" ca="1" si="0"/>
        <v>#N/A</v>
      </c>
      <c r="B72" s="97" t="e">
        <f t="shared" ca="1" si="5"/>
        <v>#N/A</v>
      </c>
      <c r="C72" s="92"/>
      <c r="D72" s="74" t="s">
        <v>26</v>
      </c>
      <c r="E72" s="74"/>
      <c r="F72" s="184" t="s">
        <v>157</v>
      </c>
      <c r="G72" s="74"/>
      <c r="H72" s="92"/>
      <c r="I72" s="263">
        <f t="shared" ca="1" si="6"/>
        <v>0</v>
      </c>
      <c r="J72" s="264"/>
      <c r="K72" s="265"/>
      <c r="L72" s="266"/>
      <c r="M72" s="265"/>
      <c r="N72" s="266"/>
      <c r="O72" s="265"/>
      <c r="P72" s="266"/>
      <c r="Q72" s="265"/>
      <c r="R72" s="266"/>
      <c r="S72" s="265"/>
      <c r="T72" s="266"/>
      <c r="U72" s="265"/>
      <c r="V72" s="266"/>
    </row>
    <row r="73" spans="1:22" s="38" customFormat="1" ht="15" customHeight="1" x14ac:dyDescent="0.25">
      <c r="A73" s="97" t="e">
        <f t="shared" ca="1" si="0"/>
        <v>#N/A</v>
      </c>
      <c r="B73" s="97" t="e">
        <f t="shared" ca="1" si="5"/>
        <v>#N/A</v>
      </c>
      <c r="C73" s="92"/>
      <c r="D73" s="74" t="s">
        <v>26</v>
      </c>
      <c r="E73" s="74"/>
      <c r="F73" s="184" t="s">
        <v>157</v>
      </c>
      <c r="G73" s="74"/>
      <c r="H73" s="92"/>
      <c r="I73" s="263">
        <f t="shared" ca="1" si="6"/>
        <v>0</v>
      </c>
      <c r="J73" s="264"/>
      <c r="K73" s="265"/>
      <c r="L73" s="266"/>
      <c r="M73" s="265"/>
      <c r="N73" s="266"/>
      <c r="O73" s="265"/>
      <c r="P73" s="266"/>
      <c r="Q73" s="265"/>
      <c r="R73" s="266"/>
      <c r="S73" s="265"/>
      <c r="T73" s="266"/>
      <c r="U73" s="265"/>
      <c r="V73" s="266"/>
    </row>
    <row r="74" spans="1:22" s="38" customFormat="1" ht="15" customHeight="1" x14ac:dyDescent="0.25">
      <c r="A74" s="97" t="e">
        <f t="shared" ca="1" si="0"/>
        <v>#N/A</v>
      </c>
      <c r="B74" s="97" t="e">
        <f t="shared" ca="1" si="5"/>
        <v>#N/A</v>
      </c>
      <c r="C74" s="92"/>
      <c r="D74" s="74" t="s">
        <v>26</v>
      </c>
      <c r="E74" s="74"/>
      <c r="F74" s="184" t="s">
        <v>157</v>
      </c>
      <c r="G74" s="74"/>
      <c r="H74" s="92"/>
      <c r="I74" s="263">
        <f t="shared" ca="1" si="6"/>
        <v>0</v>
      </c>
      <c r="J74" s="264"/>
      <c r="K74" s="265"/>
      <c r="L74" s="266"/>
      <c r="M74" s="265"/>
      <c r="N74" s="266"/>
      <c r="O74" s="265"/>
      <c r="P74" s="266"/>
      <c r="Q74" s="265"/>
      <c r="R74" s="266"/>
      <c r="S74" s="265"/>
      <c r="T74" s="266"/>
      <c r="U74" s="265"/>
      <c r="V74" s="266"/>
    </row>
    <row r="75" spans="1:22" s="38" customFormat="1" ht="15" customHeight="1" x14ac:dyDescent="0.25">
      <c r="A75" s="97" t="e">
        <f t="shared" ca="1" si="0"/>
        <v>#N/A</v>
      </c>
      <c r="B75" s="97" t="e">
        <f t="shared" ca="1" si="5"/>
        <v>#N/A</v>
      </c>
      <c r="C75" s="92"/>
      <c r="D75" s="74" t="s">
        <v>26</v>
      </c>
      <c r="E75" s="74"/>
      <c r="F75" s="184" t="s">
        <v>157</v>
      </c>
      <c r="G75" s="74"/>
      <c r="H75" s="92"/>
      <c r="I75" s="263">
        <f t="shared" ca="1" si="6"/>
        <v>0</v>
      </c>
      <c r="J75" s="264"/>
      <c r="K75" s="265"/>
      <c r="L75" s="266"/>
      <c r="M75" s="265"/>
      <c r="N75" s="266"/>
      <c r="O75" s="265"/>
      <c r="P75" s="266"/>
      <c r="Q75" s="265"/>
      <c r="R75" s="266"/>
      <c r="S75" s="265"/>
      <c r="T75" s="266"/>
      <c r="U75" s="265"/>
      <c r="V75" s="266"/>
    </row>
    <row r="76" spans="1:22" s="38" customFormat="1" ht="15" customHeight="1" x14ac:dyDescent="0.25">
      <c r="A76" s="97" t="e">
        <f t="shared" ca="1" si="0"/>
        <v>#N/A</v>
      </c>
      <c r="B76" s="97" t="e">
        <f t="shared" ca="1" si="5"/>
        <v>#N/A</v>
      </c>
      <c r="C76" s="92"/>
      <c r="D76" s="74" t="s">
        <v>26</v>
      </c>
      <c r="E76" s="74"/>
      <c r="F76" s="184" t="s">
        <v>157</v>
      </c>
      <c r="G76" s="74"/>
      <c r="H76" s="92"/>
      <c r="I76" s="263">
        <f t="shared" ca="1" si="6"/>
        <v>0</v>
      </c>
      <c r="J76" s="264"/>
      <c r="K76" s="265"/>
      <c r="L76" s="266"/>
      <c r="M76" s="265"/>
      <c r="N76" s="266"/>
      <c r="O76" s="265"/>
      <c r="P76" s="266"/>
      <c r="Q76" s="265"/>
      <c r="R76" s="266"/>
      <c r="S76" s="265"/>
      <c r="T76" s="266"/>
      <c r="U76" s="265"/>
      <c r="V76" s="266"/>
    </row>
    <row r="77" spans="1:22" s="38" customFormat="1" ht="15" customHeight="1" x14ac:dyDescent="0.25">
      <c r="A77" s="97" t="e">
        <f t="shared" ca="1" si="0"/>
        <v>#N/A</v>
      </c>
      <c r="B77" s="97" t="e">
        <f t="shared" ca="1" si="5"/>
        <v>#N/A</v>
      </c>
      <c r="C77" s="92"/>
      <c r="D77" s="74" t="s">
        <v>26</v>
      </c>
      <c r="E77" s="74"/>
      <c r="F77" s="184" t="s">
        <v>157</v>
      </c>
      <c r="G77" s="74"/>
      <c r="H77" s="92"/>
      <c r="I77" s="263">
        <f t="shared" ca="1" si="6"/>
        <v>0</v>
      </c>
      <c r="J77" s="264"/>
      <c r="K77" s="265"/>
      <c r="L77" s="266"/>
      <c r="M77" s="265"/>
      <c r="N77" s="266"/>
      <c r="O77" s="265"/>
      <c r="P77" s="266"/>
      <c r="Q77" s="265"/>
      <c r="R77" s="266"/>
      <c r="S77" s="265"/>
      <c r="T77" s="266"/>
      <c r="U77" s="265"/>
      <c r="V77" s="266"/>
    </row>
    <row r="78" spans="1:22" s="38" customFormat="1" ht="15" customHeight="1" x14ac:dyDescent="0.25">
      <c r="A78" s="97" t="e">
        <f t="shared" ca="1" si="0"/>
        <v>#N/A</v>
      </c>
      <c r="B78" s="97" t="e">
        <f t="shared" ca="1" si="5"/>
        <v>#N/A</v>
      </c>
      <c r="C78" s="92"/>
      <c r="D78" s="74" t="s">
        <v>26</v>
      </c>
      <c r="E78" s="74"/>
      <c r="F78" s="184" t="s">
        <v>157</v>
      </c>
      <c r="G78" s="74"/>
      <c r="H78" s="92"/>
      <c r="I78" s="263">
        <f t="shared" ca="1" si="6"/>
        <v>0</v>
      </c>
      <c r="J78" s="264"/>
      <c r="K78" s="265"/>
      <c r="L78" s="266"/>
      <c r="M78" s="265"/>
      <c r="N78" s="266"/>
      <c r="O78" s="265"/>
      <c r="P78" s="266"/>
      <c r="Q78" s="265"/>
      <c r="R78" s="266"/>
      <c r="S78" s="265"/>
      <c r="T78" s="266"/>
      <c r="U78" s="265"/>
      <c r="V78" s="266"/>
    </row>
    <row r="79" spans="1:22" s="38" customFormat="1" ht="15" customHeight="1" x14ac:dyDescent="0.25">
      <c r="A79" s="97" t="e">
        <f t="shared" ca="1" si="0"/>
        <v>#N/A</v>
      </c>
      <c r="B79" s="97" t="e">
        <f t="shared" ca="1" si="5"/>
        <v>#N/A</v>
      </c>
      <c r="C79" s="92"/>
      <c r="D79" s="74" t="s">
        <v>26</v>
      </c>
      <c r="E79" s="74"/>
      <c r="F79" s="184" t="s">
        <v>157</v>
      </c>
      <c r="G79" s="74"/>
      <c r="H79" s="92"/>
      <c r="I79" s="263">
        <f t="shared" ca="1" si="6"/>
        <v>0</v>
      </c>
      <c r="J79" s="264"/>
      <c r="K79" s="265"/>
      <c r="L79" s="266"/>
      <c r="M79" s="265"/>
      <c r="N79" s="266"/>
      <c r="O79" s="265"/>
      <c r="P79" s="266"/>
      <c r="Q79" s="265"/>
      <c r="R79" s="266"/>
      <c r="S79" s="265"/>
      <c r="T79" s="266"/>
      <c r="U79" s="265"/>
      <c r="V79" s="266"/>
    </row>
    <row r="80" spans="1:22" s="38" customFormat="1" ht="15" customHeight="1" x14ac:dyDescent="0.25">
      <c r="A80" s="97" t="e">
        <f t="shared" ca="1" si="0"/>
        <v>#N/A</v>
      </c>
      <c r="B80" s="97" t="e">
        <f t="shared" ca="1" si="5"/>
        <v>#N/A</v>
      </c>
      <c r="C80" s="92"/>
      <c r="D80" s="74" t="s">
        <v>26</v>
      </c>
      <c r="E80" s="74"/>
      <c r="F80" s="184" t="s">
        <v>157</v>
      </c>
      <c r="G80" s="74"/>
      <c r="H80" s="71"/>
      <c r="I80" s="263">
        <f t="shared" ca="1" si="6"/>
        <v>0</v>
      </c>
      <c r="J80" s="264"/>
      <c r="K80" s="265"/>
      <c r="L80" s="266"/>
      <c r="M80" s="265"/>
      <c r="N80" s="266"/>
      <c r="O80" s="265"/>
      <c r="P80" s="266"/>
      <c r="Q80" s="265"/>
      <c r="R80" s="266"/>
      <c r="S80" s="265"/>
      <c r="T80" s="266"/>
      <c r="U80" s="265"/>
      <c r="V80" s="266"/>
    </row>
    <row r="81" spans="1:22" s="38" customFormat="1" ht="15" customHeight="1" x14ac:dyDescent="0.25">
      <c r="A81" s="97" t="e">
        <f t="shared" ca="1" si="0"/>
        <v>#N/A</v>
      </c>
      <c r="B81" s="97">
        <v>20</v>
      </c>
      <c r="C81" s="92"/>
      <c r="D81" s="184"/>
      <c r="E81" s="74"/>
      <c r="F81" s="184"/>
      <c r="G81" s="74"/>
      <c r="H81" s="71"/>
      <c r="I81" s="263">
        <f t="shared" ca="1" si="6"/>
        <v>0</v>
      </c>
      <c r="J81" s="264"/>
      <c r="K81" s="265"/>
      <c r="L81" s="266"/>
      <c r="M81" s="265"/>
      <c r="N81" s="266"/>
      <c r="O81" s="265"/>
      <c r="P81" s="266"/>
      <c r="Q81" s="265"/>
      <c r="R81" s="266"/>
      <c r="S81" s="265"/>
      <c r="T81" s="266"/>
      <c r="U81" s="265"/>
      <c r="V81" s="266"/>
    </row>
    <row r="82" spans="1:22" s="38" customFormat="1" ht="15" customHeight="1" x14ac:dyDescent="0.25">
      <c r="A82" s="97" t="e">
        <f t="shared" ca="1" si="0"/>
        <v>#N/A</v>
      </c>
      <c r="B82" s="97">
        <f>ROW()+200</f>
        <v>282</v>
      </c>
      <c r="C82" s="189"/>
      <c r="D82" s="189" t="s">
        <v>146</v>
      </c>
      <c r="E82" s="187"/>
      <c r="F82" s="187"/>
      <c r="G82" s="187"/>
      <c r="H82" s="188"/>
      <c r="I82" s="271">
        <f ca="1">SUM(I61:J80)</f>
        <v>0</v>
      </c>
      <c r="J82" s="272"/>
      <c r="K82" s="269">
        <f>SUM(K61:L80)</f>
        <v>0</v>
      </c>
      <c r="L82" s="270"/>
      <c r="M82" s="269">
        <f>SUM(M61:N80)</f>
        <v>0</v>
      </c>
      <c r="N82" s="270"/>
      <c r="O82" s="269">
        <f>SUM(O61:P80)</f>
        <v>0</v>
      </c>
      <c r="P82" s="270"/>
      <c r="Q82" s="269">
        <f>SUM(Q61:R80)</f>
        <v>0</v>
      </c>
      <c r="R82" s="270"/>
      <c r="S82" s="269">
        <f>SUM(S61:T80)</f>
        <v>0</v>
      </c>
      <c r="T82" s="270"/>
      <c r="U82" s="269">
        <f>SUM(U61:V80)</f>
        <v>0</v>
      </c>
      <c r="V82" s="270"/>
    </row>
    <row r="83" spans="1:22" s="38" customFormat="1" ht="15" customHeight="1" x14ac:dyDescent="0.25">
      <c r="A83" s="97" t="e">
        <f t="shared" ca="1" si="0"/>
        <v>#N/A</v>
      </c>
      <c r="B83" s="97">
        <v>20</v>
      </c>
      <c r="C83" s="92"/>
      <c r="D83" s="185"/>
      <c r="E83" s="92"/>
      <c r="F83" s="29"/>
      <c r="G83" s="29"/>
      <c r="H83" s="28"/>
      <c r="I83" s="263">
        <f ca="1">SUMIFS(83:83,$23:$23,TRUE,$59:$59,"Costs")</f>
        <v>0</v>
      </c>
      <c r="J83" s="264"/>
      <c r="K83" s="137"/>
      <c r="L83" s="108"/>
      <c r="M83" s="92"/>
      <c r="N83" s="108"/>
      <c r="O83" s="92"/>
      <c r="P83" s="108"/>
      <c r="Q83" s="92"/>
      <c r="R83" s="108"/>
      <c r="S83" s="92"/>
      <c r="T83" s="108"/>
      <c r="U83" s="92"/>
      <c r="V83" s="108"/>
    </row>
  </sheetData>
  <sheetProtection algorithmName="SHA-512" hashValue="v/Z21cksEdRnp9qSxlPPPl9NixOYvWeo4mIQ7wo8p5l+oHXvLNiVPP7b3w7jMcMbzF9dT2pP7cSn2sUkZ1Y8kw==" saltValue="zo/Fc/bMcRdmsPJrAK0RZw==" spinCount="100000" sheet="1" objects="1" scenarios="1"/>
  <dataConsolidate link="1"/>
  <mergeCells count="168">
    <mergeCell ref="U82:V82"/>
    <mergeCell ref="I83:J83"/>
    <mergeCell ref="I82:J82"/>
    <mergeCell ref="K82:L82"/>
    <mergeCell ref="M82:N82"/>
    <mergeCell ref="O82:P82"/>
    <mergeCell ref="Q82:R82"/>
    <mergeCell ref="S82:T82"/>
    <mergeCell ref="U80:V80"/>
    <mergeCell ref="I81:J81"/>
    <mergeCell ref="K81:L81"/>
    <mergeCell ref="M81:N81"/>
    <mergeCell ref="O81:P81"/>
    <mergeCell ref="Q81:R81"/>
    <mergeCell ref="S81:T81"/>
    <mergeCell ref="U81:V81"/>
    <mergeCell ref="I80:J80"/>
    <mergeCell ref="K80:L80"/>
    <mergeCell ref="M80:N80"/>
    <mergeCell ref="O80:P80"/>
    <mergeCell ref="Q80:R80"/>
    <mergeCell ref="S80:T80"/>
    <mergeCell ref="U78:V78"/>
    <mergeCell ref="I79:J79"/>
    <mergeCell ref="K79:L79"/>
    <mergeCell ref="M79:N79"/>
    <mergeCell ref="O79:P79"/>
    <mergeCell ref="Q79:R79"/>
    <mergeCell ref="S79:T79"/>
    <mergeCell ref="U79:V79"/>
    <mergeCell ref="I78:J78"/>
    <mergeCell ref="K78:L78"/>
    <mergeCell ref="M78:N78"/>
    <mergeCell ref="O78:P78"/>
    <mergeCell ref="Q78:R78"/>
    <mergeCell ref="S78:T78"/>
    <mergeCell ref="U76:V76"/>
    <mergeCell ref="I77:J77"/>
    <mergeCell ref="K77:L77"/>
    <mergeCell ref="M77:N77"/>
    <mergeCell ref="O77:P77"/>
    <mergeCell ref="Q77:R77"/>
    <mergeCell ref="S77:T77"/>
    <mergeCell ref="U77:V77"/>
    <mergeCell ref="I76:J76"/>
    <mergeCell ref="K76:L76"/>
    <mergeCell ref="M76:N76"/>
    <mergeCell ref="O76:P76"/>
    <mergeCell ref="Q76:R76"/>
    <mergeCell ref="S76:T76"/>
    <mergeCell ref="U74:V74"/>
    <mergeCell ref="I75:J75"/>
    <mergeCell ref="K75:L75"/>
    <mergeCell ref="M75:N75"/>
    <mergeCell ref="O75:P75"/>
    <mergeCell ref="Q75:R75"/>
    <mergeCell ref="S75:T75"/>
    <mergeCell ref="U75:V75"/>
    <mergeCell ref="I74:J74"/>
    <mergeCell ref="K74:L74"/>
    <mergeCell ref="M74:N74"/>
    <mergeCell ref="O74:P74"/>
    <mergeCell ref="Q74:R74"/>
    <mergeCell ref="S74:T74"/>
    <mergeCell ref="U72:V72"/>
    <mergeCell ref="I73:J73"/>
    <mergeCell ref="K73:L73"/>
    <mergeCell ref="M73:N73"/>
    <mergeCell ref="O73:P73"/>
    <mergeCell ref="Q73:R73"/>
    <mergeCell ref="S73:T73"/>
    <mergeCell ref="U73:V73"/>
    <mergeCell ref="I72:J72"/>
    <mergeCell ref="K72:L72"/>
    <mergeCell ref="M72:N72"/>
    <mergeCell ref="O72:P72"/>
    <mergeCell ref="Q72:R72"/>
    <mergeCell ref="S72:T72"/>
    <mergeCell ref="U70:V70"/>
    <mergeCell ref="I71:J71"/>
    <mergeCell ref="K71:L71"/>
    <mergeCell ref="M71:N71"/>
    <mergeCell ref="O71:P71"/>
    <mergeCell ref="Q71:R71"/>
    <mergeCell ref="S71:T71"/>
    <mergeCell ref="U71:V71"/>
    <mergeCell ref="I70:J70"/>
    <mergeCell ref="K70:L70"/>
    <mergeCell ref="M70:N70"/>
    <mergeCell ref="O70:P70"/>
    <mergeCell ref="Q70:R70"/>
    <mergeCell ref="S70:T70"/>
    <mergeCell ref="U68:V68"/>
    <mergeCell ref="I69:J69"/>
    <mergeCell ref="K69:L69"/>
    <mergeCell ref="M69:N69"/>
    <mergeCell ref="O69:P69"/>
    <mergeCell ref="Q69:R69"/>
    <mergeCell ref="S69:T69"/>
    <mergeCell ref="U69:V69"/>
    <mergeCell ref="I68:J68"/>
    <mergeCell ref="K68:L68"/>
    <mergeCell ref="M68:N68"/>
    <mergeCell ref="O68:P68"/>
    <mergeCell ref="Q68:R68"/>
    <mergeCell ref="S68:T68"/>
    <mergeCell ref="U66:V66"/>
    <mergeCell ref="I67:J67"/>
    <mergeCell ref="K67:L67"/>
    <mergeCell ref="M67:N67"/>
    <mergeCell ref="O67:P67"/>
    <mergeCell ref="Q67:R67"/>
    <mergeCell ref="S67:T67"/>
    <mergeCell ref="U67:V67"/>
    <mergeCell ref="I66:J66"/>
    <mergeCell ref="K66:L66"/>
    <mergeCell ref="M66:N66"/>
    <mergeCell ref="O66:P66"/>
    <mergeCell ref="Q66:R66"/>
    <mergeCell ref="S66:T66"/>
    <mergeCell ref="U64:V64"/>
    <mergeCell ref="I65:J65"/>
    <mergeCell ref="K65:L65"/>
    <mergeCell ref="M65:N65"/>
    <mergeCell ref="O65:P65"/>
    <mergeCell ref="Q65:R65"/>
    <mergeCell ref="S65:T65"/>
    <mergeCell ref="U65:V65"/>
    <mergeCell ref="I64:J64"/>
    <mergeCell ref="K64:L64"/>
    <mergeCell ref="M64:N64"/>
    <mergeCell ref="O64:P64"/>
    <mergeCell ref="Q64:R64"/>
    <mergeCell ref="S64:T64"/>
    <mergeCell ref="U62:V62"/>
    <mergeCell ref="I63:J63"/>
    <mergeCell ref="K63:L63"/>
    <mergeCell ref="M63:N63"/>
    <mergeCell ref="O63:P63"/>
    <mergeCell ref="Q63:R63"/>
    <mergeCell ref="S63:T63"/>
    <mergeCell ref="U63:V63"/>
    <mergeCell ref="I62:J62"/>
    <mergeCell ref="K62:L62"/>
    <mergeCell ref="M62:N62"/>
    <mergeCell ref="O62:P62"/>
    <mergeCell ref="Q62:R62"/>
    <mergeCell ref="S62:T62"/>
    <mergeCell ref="F4:G4"/>
    <mergeCell ref="F11:G11"/>
    <mergeCell ref="F13:G13"/>
    <mergeCell ref="F16:G16"/>
    <mergeCell ref="F19:G19"/>
    <mergeCell ref="F21:G21"/>
    <mergeCell ref="U59:V59"/>
    <mergeCell ref="I61:J61"/>
    <mergeCell ref="K61:L61"/>
    <mergeCell ref="M61:N61"/>
    <mergeCell ref="O61:P61"/>
    <mergeCell ref="Q61:R61"/>
    <mergeCell ref="S61:T61"/>
    <mergeCell ref="U61:V61"/>
    <mergeCell ref="I59:J59"/>
    <mergeCell ref="K59:L59"/>
    <mergeCell ref="M59:N59"/>
    <mergeCell ref="O59:P59"/>
    <mergeCell ref="Q59:R59"/>
    <mergeCell ref="S59:T59"/>
  </mergeCells>
  <conditionalFormatting sqref="C5">
    <cfRule type="expression" dxfId="35" priority="1">
      <formula>$C$5&lt;&gt;""</formula>
    </cfRule>
  </conditionalFormatting>
  <conditionalFormatting sqref="F21:G21">
    <cfRule type="expression" dxfId="34" priority="12">
      <formula>$F$21="Project duration exceeds max years"</formula>
    </cfRule>
  </conditionalFormatting>
  <conditionalFormatting sqref="G1:G1048576">
    <cfRule type="expression" dxfId="33" priority="15">
      <formula>AND(D1&lt;&gt;INDEX(INDIRECT($I$13),1,1),G1=INDEX(INDIRECT($I$12),1,1))</formula>
    </cfRule>
  </conditionalFormatting>
  <conditionalFormatting sqref="H1:H1048576">
    <cfRule type="expression" dxfId="32" priority="8">
      <formula>E1="NoPS"</formula>
    </cfRule>
    <cfRule type="expression" dxfId="31" priority="11">
      <formula>H1=INDEX(INDIRECT("PS_ScientificArea"),1,1)</formula>
    </cfRule>
  </conditionalFormatting>
  <conditionalFormatting sqref="H13">
    <cfRule type="expression" dxfId="30" priority="10">
      <formula>$F$13&lt;&gt;"Other Danish research institution"</formula>
    </cfRule>
  </conditionalFormatting>
  <conditionalFormatting sqref="J28">
    <cfRule type="expression" dxfId="29" priority="14">
      <formula>$F$27&lt;&gt;""</formula>
    </cfRule>
  </conditionalFormatting>
  <conditionalFormatting sqref="M1:N1048576">
    <cfRule type="expression" dxfId="28" priority="7">
      <formula>$M$26="0 months"</formula>
    </cfRule>
  </conditionalFormatting>
  <conditionalFormatting sqref="O1:P1048576">
    <cfRule type="expression" dxfId="27" priority="6">
      <formula>$O$26="0 months"</formula>
    </cfRule>
  </conditionalFormatting>
  <conditionalFormatting sqref="Q1:R1048576">
    <cfRule type="expression" dxfId="26" priority="5">
      <formula>$Q$26="0 months"</formula>
    </cfRule>
  </conditionalFormatting>
  <conditionalFormatting sqref="S1:T1048576">
    <cfRule type="expression" dxfId="25" priority="4">
      <formula>$S$26="0 months"</formula>
    </cfRule>
  </conditionalFormatting>
  <conditionalFormatting sqref="U1:V1048576">
    <cfRule type="expression" dxfId="24" priority="3">
      <formula>$U$26="0 months"</formula>
    </cfRule>
  </conditionalFormatting>
  <dataValidations disablePrompts="1" count="11">
    <dataValidation type="list" allowBlank="1" showInputMessage="1" showErrorMessage="1" sqref="G15 G18" xr:uid="{D92A8986-2B82-4473-920A-F160974B282F}">
      <formula1>INDIRECT("Years")</formula1>
    </dataValidation>
    <dataValidation type="list" allowBlank="1" showInputMessage="1" showErrorMessage="1" sqref="F15 F18" xr:uid="{365656E9-DF31-4E64-8511-D898D91EB502}">
      <formula1>INDIRECT("Months[Month]")</formula1>
    </dataValidation>
    <dataValidation type="decimal" allowBlank="1" showInputMessage="1" showErrorMessage="1" sqref="R55 P55 N55 L55 V55 W61:XFD82 T55" xr:uid="{52219DCC-2D86-4B7E-B273-B7E2267D97B1}">
      <formula1>0</formula1>
      <formula2>1000000000</formula2>
    </dataValidation>
    <dataValidation type="decimal" allowBlank="1" showInputMessage="1" showErrorMessage="1" error="FTE too high for the given budget period" sqref="S55 Q55 O55 K55 M55 U55" xr:uid="{4E51A814-681E-4005-863E-005E2ED83855}">
      <formula1>0</formula1>
      <formula2>ROUNDUP(DATEDIF(K$25,L$25+1,"m")/12,1)</formula2>
    </dataValidation>
    <dataValidation type="list" allowBlank="1" showInputMessage="1" showErrorMessage="1" sqref="D32:D51" xr:uid="{C73AE1BE-16BF-4E08-8DA0-355184A1B893}">
      <formula1>INDIRECT($I$13)</formula1>
    </dataValidation>
    <dataValidation type="list" allowBlank="1" showInputMessage="1" showErrorMessage="1" sqref="H32:H51 H53" xr:uid="{5BA6F9C0-7998-43A7-8942-420C82CBC77B}">
      <formula1>INDIRECT(E32)</formula1>
    </dataValidation>
    <dataValidation type="list" allowBlank="1" showInputMessage="1" showErrorMessage="1" sqref="F13:G13 G32:G51 G53" xr:uid="{DE508419-274C-4201-BAD8-E1DB3530B9AB}">
      <formula1>INDIRECT($I$12)</formula1>
    </dataValidation>
    <dataValidation type="list" allowBlank="1" showInputMessage="1" showErrorMessage="1" sqref="D61:D80" xr:uid="{1B49B8A4-DEA8-4112-A167-915409D7827F}">
      <formula1>INDIRECT($I$14)</formula1>
    </dataValidation>
    <dataValidation type="custom" allowBlank="1" showInputMessage="1" showErrorMessage="1" error="Select operational cost and enter whole numbers only" sqref="K61:V80" xr:uid="{23164818-5A9D-41A9-A74E-B2A091742A28}">
      <formula1>AND($D61&lt;&gt;INDEX(INDIRECT($I$14),1), ROUND(K61,0)=K61)</formula1>
    </dataValidation>
    <dataValidation type="custom" allowBlank="1" showInputMessage="1" showErrorMessage="1" error="Select title and enter whole numbers only" sqref="L32:L51 T32:T51 N32:N51 P32:P51 R32:R51 V32:V51" xr:uid="{BAADB2B4-5E82-4FB0-BDCB-ABFE5121BA79}">
      <formula1>AND($D32&lt;&gt;INDEX(INDIRECT($I$13),1),ISNUMBER(L32),ROUND(L32,0)=L32)</formula1>
    </dataValidation>
    <dataValidation type="custom" allowBlank="1" showInputMessage="1" showErrorMessage="1" error="Select title and enter max 2 decimal places_x000a_(ensure the FTE is within the limit for the given period)" sqref="K32:K51 S32:S51 M32:M51 O32:O51 Q32:Q51 U32:U51" xr:uid="{D9EB24EB-2AA9-4A85-9D41-57C5FE01AF39}">
      <formula1>AND($D32&lt;&gt;INDEX(INDIRECT($I$13),1),ISNUMBER(K32),ROUND(K32,2)=K32,K32&lt;=ROUNDUP(DATEDIF(K$25,L$25+1,"m")/12,2))</formula1>
    </dataValidation>
  </dataValidations>
  <pageMargins left="0.25" right="0.25" top="0.75" bottom="0.75" header="0.3" footer="0.3"/>
  <pageSetup paperSize="9"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2" id="{9A695D71-5A9D-4AE9-A26E-491F75F121B4}">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0D22C1-7D58-4427-8888-659559319E5B}">
  <sheetPr codeName="Ark1">
    <pageSetUpPr fitToPage="1"/>
  </sheetPr>
  <dimension ref="A1:X87"/>
  <sheetViews>
    <sheetView showGridLines="0" zoomScaleNormal="100" workbookViewId="0">
      <selection activeCell="I1" sqref="I1"/>
    </sheetView>
  </sheetViews>
  <sheetFormatPr defaultColWidth="0" defaultRowHeight="15" customHeight="1" zeroHeight="1" x14ac:dyDescent="0.25"/>
  <cols>
    <col min="1" max="2" width="1.7109375" style="125" customWidth="1"/>
    <col min="3" max="3" width="1.7109375" style="135" customWidth="1"/>
    <col min="4" max="4" width="40.7109375" style="135" customWidth="1"/>
    <col min="5" max="5" width="1.7109375" style="135" customWidth="1"/>
    <col min="6" max="7" width="23.7109375" style="135" customWidth="1"/>
    <col min="8" max="8" width="25.7109375" style="135" customWidth="1"/>
    <col min="9" max="24" width="13.7109375" style="135" customWidth="1"/>
    <col min="25" max="16384" width="13.7109375" style="21" hidden="1"/>
  </cols>
  <sheetData>
    <row r="1" spans="1:24" ht="49.5" customHeight="1" x14ac:dyDescent="0.25">
      <c r="C1" s="82"/>
      <c r="D1" s="81"/>
      <c r="E1" s="81"/>
      <c r="F1" s="81"/>
      <c r="G1" s="81"/>
      <c r="H1" s="81"/>
      <c r="I1" s="169" t="str">
        <f>HYPERLINK("#'Start page'!$A$1","Go to start page")</f>
        <v>Go to start page</v>
      </c>
      <c r="J1" s="170"/>
      <c r="K1" s="169" t="str">
        <f>HYPERLINK("#'Finalised budget'!$A$1","Go to Finalised budget")</f>
        <v>Go to Finalised budget</v>
      </c>
      <c r="L1" s="100"/>
      <c r="M1" s="81"/>
      <c r="N1" s="81"/>
      <c r="O1" s="81"/>
      <c r="P1" s="81"/>
      <c r="Q1" s="81"/>
      <c r="R1" s="81"/>
      <c r="S1" s="81"/>
      <c r="T1" s="81"/>
      <c r="U1" s="81"/>
      <c r="V1" s="81"/>
      <c r="W1" s="81"/>
      <c r="X1" s="81"/>
    </row>
    <row r="2" spans="1:24" s="90" customFormat="1" ht="15" customHeight="1" x14ac:dyDescent="0.25">
      <c r="A2" s="102"/>
      <c r="B2" s="102"/>
      <c r="C2" s="86"/>
      <c r="D2" s="84" t="s">
        <v>37</v>
      </c>
      <c r="E2" s="84"/>
      <c r="F2" s="85"/>
      <c r="G2" s="85"/>
      <c r="H2" s="85"/>
      <c r="I2" s="86"/>
      <c r="J2" s="86"/>
      <c r="K2" s="86"/>
      <c r="L2" s="86"/>
      <c r="M2" s="86"/>
      <c r="N2" s="86"/>
      <c r="O2" s="86"/>
      <c r="P2" s="86"/>
      <c r="Q2" s="86"/>
      <c r="R2" s="86"/>
      <c r="S2" s="86"/>
      <c r="T2" s="86"/>
      <c r="U2" s="86"/>
      <c r="V2" s="86"/>
      <c r="W2" s="86"/>
      <c r="X2" s="86"/>
    </row>
    <row r="3" spans="1:24" s="90" customFormat="1" ht="15" customHeight="1" x14ac:dyDescent="0.25">
      <c r="A3" s="102"/>
      <c r="B3" s="102"/>
      <c r="C3" s="9"/>
      <c r="D3" s="197"/>
      <c r="E3" s="9"/>
      <c r="F3" s="9"/>
      <c r="G3" s="9"/>
      <c r="H3" s="9"/>
      <c r="I3" s="9"/>
      <c r="J3" s="9"/>
      <c r="K3" s="9"/>
      <c r="L3" s="9"/>
      <c r="M3" s="9"/>
      <c r="N3" s="9"/>
      <c r="O3" s="9"/>
      <c r="P3" s="9"/>
      <c r="Q3" s="9"/>
      <c r="R3" s="9"/>
      <c r="S3" s="9"/>
      <c r="T3" s="9"/>
      <c r="U3" s="9"/>
      <c r="V3" s="9"/>
      <c r="W3" s="9"/>
      <c r="X3" s="9"/>
    </row>
    <row r="4" spans="1:24" s="90" customFormat="1" ht="15" customHeight="1" x14ac:dyDescent="0.25">
      <c r="A4" s="102"/>
      <c r="B4" s="102"/>
      <c r="C4" s="197"/>
      <c r="D4" s="126" t="s">
        <v>88</v>
      </c>
      <c r="E4" s="9"/>
      <c r="F4" s="251" t="s">
        <v>175</v>
      </c>
      <c r="G4" s="252"/>
      <c r="H4" s="9"/>
      <c r="I4" s="201" t="s">
        <v>167</v>
      </c>
      <c r="J4" s="9"/>
      <c r="K4" s="9"/>
      <c r="L4" s="9"/>
      <c r="M4" s="9"/>
      <c r="N4" s="9"/>
      <c r="O4" s="9"/>
      <c r="P4" s="9"/>
      <c r="Q4" s="9"/>
      <c r="R4" s="9"/>
      <c r="S4" s="9"/>
      <c r="T4" s="9"/>
      <c r="U4" s="9"/>
      <c r="V4" s="9"/>
      <c r="W4" s="9"/>
      <c r="X4" s="9"/>
    </row>
    <row r="5" spans="1:24" s="90" customFormat="1" ht="15" customHeight="1" x14ac:dyDescent="0.25">
      <c r="A5" s="102"/>
      <c r="B5" s="102"/>
      <c r="C5" s="19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197"/>
      <c r="E5" s="9"/>
      <c r="F5" s="9"/>
      <c r="G5" s="9"/>
      <c r="H5" s="9"/>
      <c r="I5" s="9"/>
      <c r="J5" s="9"/>
      <c r="K5" s="9"/>
      <c r="L5" s="9"/>
      <c r="M5" s="9"/>
      <c r="N5" s="9"/>
      <c r="O5" s="9"/>
      <c r="P5" s="9"/>
      <c r="Q5" s="9"/>
      <c r="R5" s="9"/>
      <c r="S5" s="9"/>
      <c r="T5" s="9"/>
      <c r="U5" s="9"/>
      <c r="V5" s="9"/>
      <c r="W5" s="9"/>
      <c r="X5" s="9"/>
    </row>
    <row r="6" spans="1:24" s="124" customFormat="1" ht="15" customHeight="1" x14ac:dyDescent="0.25">
      <c r="A6" s="102"/>
      <c r="B6" s="102"/>
      <c r="C6" s="83"/>
      <c r="D6" s="164"/>
      <c r="E6" s="83"/>
      <c r="F6" s="83"/>
      <c r="G6" s="83"/>
      <c r="H6" s="83"/>
      <c r="I6" s="123"/>
      <c r="J6" s="102"/>
      <c r="K6" s="102"/>
      <c r="L6" s="102"/>
      <c r="M6" s="102"/>
      <c r="N6" s="102"/>
      <c r="O6" s="102"/>
      <c r="P6" s="102"/>
      <c r="Q6" s="102"/>
      <c r="R6" s="102"/>
      <c r="S6" s="102"/>
      <c r="T6" s="102"/>
      <c r="U6" s="102"/>
      <c r="V6" s="102"/>
      <c r="W6" s="102"/>
      <c r="X6" s="102"/>
    </row>
    <row r="7" spans="1:24" s="124" customFormat="1" ht="15" customHeight="1" x14ac:dyDescent="0.25">
      <c r="A7" s="102"/>
      <c r="B7" s="102"/>
      <c r="C7" s="83"/>
      <c r="D7" s="194"/>
      <c r="E7" s="83"/>
      <c r="F7" s="83"/>
      <c r="G7" s="83"/>
      <c r="H7" s="83"/>
      <c r="I7" s="123"/>
      <c r="J7" s="102" t="s">
        <v>147</v>
      </c>
      <c r="K7" s="102"/>
      <c r="L7" s="102"/>
      <c r="M7" s="102"/>
      <c r="N7" s="102"/>
      <c r="O7" s="102"/>
      <c r="P7" s="102"/>
      <c r="Q7" s="102"/>
      <c r="R7" s="102"/>
      <c r="S7" s="102"/>
      <c r="T7" s="102"/>
      <c r="U7" s="102"/>
      <c r="V7" s="102"/>
      <c r="W7" s="102"/>
      <c r="X7" s="102"/>
    </row>
    <row r="8" spans="1:24" s="124" customFormat="1" ht="15" customHeight="1" x14ac:dyDescent="0.25">
      <c r="A8" s="102"/>
      <c r="B8" s="102"/>
      <c r="C8" s="83"/>
      <c r="D8" s="164"/>
      <c r="E8" s="83"/>
      <c r="F8" s="83"/>
      <c r="G8" s="83"/>
      <c r="H8" s="83"/>
      <c r="I8" s="123"/>
      <c r="J8" s="102"/>
      <c r="K8" s="102"/>
      <c r="L8" s="102"/>
      <c r="M8" s="102"/>
      <c r="N8" s="102"/>
      <c r="O8" s="102"/>
      <c r="P8" s="102"/>
      <c r="Q8" s="102"/>
      <c r="R8" s="102"/>
      <c r="S8" s="102"/>
      <c r="T8" s="102"/>
      <c r="U8" s="102"/>
      <c r="V8" s="102"/>
      <c r="W8" s="102"/>
      <c r="X8" s="102"/>
    </row>
    <row r="9" spans="1:24" s="90" customFormat="1" ht="15" customHeight="1" x14ac:dyDescent="0.25">
      <c r="A9" s="102"/>
      <c r="B9" s="102"/>
      <c r="C9" s="86"/>
      <c r="D9" s="84" t="s">
        <v>39</v>
      </c>
      <c r="E9" s="84"/>
      <c r="F9" s="85"/>
      <c r="G9" s="85"/>
      <c r="H9" s="85"/>
      <c r="I9" s="86"/>
      <c r="J9" s="86"/>
      <c r="K9" s="153"/>
      <c r="L9" s="86"/>
      <c r="M9" s="86"/>
      <c r="N9" s="86"/>
      <c r="O9" s="86"/>
      <c r="P9" s="86"/>
      <c r="Q9" s="86"/>
      <c r="R9" s="86"/>
      <c r="S9" s="86"/>
      <c r="T9" s="86"/>
      <c r="U9" s="86"/>
      <c r="V9" s="86"/>
      <c r="W9" s="86"/>
      <c r="X9" s="86"/>
    </row>
    <row r="10" spans="1:24" s="90" customFormat="1" ht="15" customHeight="1" x14ac:dyDescent="0.25">
      <c r="A10" s="102"/>
      <c r="B10" s="102"/>
      <c r="C10" s="9"/>
      <c r="D10" s="9"/>
      <c r="E10" s="9"/>
      <c r="F10" s="9"/>
      <c r="G10" s="9"/>
      <c r="H10" s="9"/>
      <c r="I10" s="134"/>
      <c r="J10" s="9"/>
      <c r="K10" s="9"/>
      <c r="L10" s="9"/>
      <c r="M10" s="9"/>
      <c r="N10" s="9"/>
      <c r="O10" s="9"/>
      <c r="P10" s="9"/>
      <c r="Q10" s="9"/>
      <c r="R10" s="9"/>
      <c r="S10" s="9"/>
      <c r="T10" s="9"/>
      <c r="U10" s="9"/>
      <c r="V10" s="9"/>
      <c r="W10" s="9"/>
      <c r="X10" s="9"/>
    </row>
    <row r="11" spans="1:24" s="90" customFormat="1" x14ac:dyDescent="0.25">
      <c r="A11" s="102"/>
      <c r="B11" s="102"/>
      <c r="C11" s="9"/>
      <c r="D11" s="126" t="s">
        <v>176</v>
      </c>
      <c r="E11" s="126"/>
      <c r="F11" s="258"/>
      <c r="G11" s="259"/>
      <c r="H11" s="9"/>
      <c r="I11" s="233" t="s">
        <v>90</v>
      </c>
      <c r="J11" s="234"/>
      <c r="K11" s="9"/>
      <c r="L11" s="9"/>
      <c r="M11" s="9"/>
      <c r="N11" s="9"/>
      <c r="O11" s="9"/>
      <c r="P11" s="9"/>
      <c r="Q11" s="9"/>
      <c r="R11" s="9"/>
      <c r="S11" s="9"/>
      <c r="T11" s="9"/>
      <c r="U11" s="9"/>
      <c r="V11" s="9"/>
      <c r="W11" s="9"/>
      <c r="X11" s="9"/>
    </row>
    <row r="12" spans="1:24" s="90" customFormat="1" ht="15" customHeight="1" x14ac:dyDescent="0.25">
      <c r="A12" s="102"/>
      <c r="B12" s="102"/>
      <c r="C12" s="9"/>
      <c r="D12" s="126" t="s">
        <v>177</v>
      </c>
      <c r="E12" s="126"/>
      <c r="F12" s="258"/>
      <c r="G12" s="259"/>
      <c r="H12" s="9"/>
      <c r="I12" s="235" t="str">
        <f>"Institution"&amp;VLOOKUP($F$4,GrantTypes[],2,0)</f>
        <v>Institution1</v>
      </c>
      <c r="J12" s="234"/>
      <c r="K12" s="9"/>
      <c r="L12" s="9"/>
      <c r="M12" s="9"/>
      <c r="N12" s="9"/>
      <c r="O12" s="9"/>
      <c r="P12" s="9"/>
      <c r="Q12" s="9"/>
      <c r="R12" s="9"/>
      <c r="S12" s="9"/>
      <c r="T12" s="9"/>
      <c r="U12" s="9"/>
      <c r="V12" s="9"/>
      <c r="W12" s="9"/>
      <c r="X12" s="9"/>
    </row>
    <row r="13" spans="1:24" s="90" customFormat="1" ht="15" customHeight="1" x14ac:dyDescent="0.25">
      <c r="A13" s="102"/>
      <c r="B13" s="102"/>
      <c r="C13" s="9"/>
      <c r="D13" s="126" t="s">
        <v>180</v>
      </c>
      <c r="E13" s="126"/>
      <c r="F13" s="258"/>
      <c r="G13" s="259"/>
      <c r="H13" s="9"/>
      <c r="I13" s="235"/>
      <c r="J13" s="234"/>
      <c r="K13" s="9"/>
      <c r="L13" s="9"/>
      <c r="M13" s="9"/>
      <c r="N13" s="9"/>
      <c r="O13" s="9"/>
      <c r="P13" s="9"/>
      <c r="Q13" s="9"/>
      <c r="R13" s="9"/>
      <c r="S13" s="9"/>
      <c r="T13" s="9"/>
      <c r="U13" s="9"/>
      <c r="V13" s="9"/>
      <c r="W13" s="9"/>
      <c r="X13" s="9"/>
    </row>
    <row r="14" spans="1:24" s="90" customFormat="1" ht="15" customHeight="1" x14ac:dyDescent="0.25">
      <c r="A14" s="102"/>
      <c r="B14" s="102"/>
      <c r="C14" s="9"/>
      <c r="D14" s="126"/>
      <c r="E14" s="126"/>
      <c r="F14" s="126"/>
      <c r="G14" s="126"/>
      <c r="H14" s="228"/>
      <c r="I14" s="235"/>
      <c r="J14" s="234"/>
      <c r="K14" s="9"/>
      <c r="L14" s="9"/>
      <c r="M14" s="9"/>
      <c r="N14" s="9"/>
      <c r="O14" s="9"/>
      <c r="P14" s="9"/>
      <c r="Q14" s="9"/>
      <c r="R14" s="9"/>
      <c r="S14" s="9"/>
      <c r="T14" s="9"/>
      <c r="U14" s="9"/>
      <c r="V14" s="9"/>
      <c r="W14" s="9"/>
      <c r="X14" s="9"/>
    </row>
    <row r="15" spans="1:24" s="90" customFormat="1" ht="15" customHeight="1" x14ac:dyDescent="0.25">
      <c r="A15" s="102"/>
      <c r="B15" s="102"/>
      <c r="C15" s="9"/>
      <c r="D15" s="126" t="s">
        <v>178</v>
      </c>
      <c r="E15" s="126"/>
      <c r="F15" s="258" t="s">
        <v>74</v>
      </c>
      <c r="G15" s="259"/>
      <c r="H15" s="227"/>
      <c r="I15" s="235" t="str">
        <f>"Salary"&amp;VLOOKUP($F$4,GrantTypes[],2,0)&amp;"[Salary]"</f>
        <v>Salary1[Salary]</v>
      </c>
      <c r="J15" s="234"/>
      <c r="K15" s="9"/>
      <c r="L15" s="9"/>
      <c r="M15" s="9"/>
      <c r="N15" s="9"/>
      <c r="O15" s="9"/>
      <c r="P15" s="9"/>
      <c r="Q15" s="9"/>
      <c r="R15" s="9"/>
      <c r="S15" s="9"/>
      <c r="T15" s="9"/>
      <c r="U15" s="9"/>
      <c r="V15" s="9"/>
      <c r="W15" s="9"/>
      <c r="X15" s="9"/>
    </row>
    <row r="16" spans="1:24" s="90" customFormat="1" ht="15" customHeight="1" x14ac:dyDescent="0.25">
      <c r="A16" s="102"/>
      <c r="B16" s="102"/>
      <c r="C16" s="9"/>
      <c r="D16" s="126" t="s">
        <v>179</v>
      </c>
      <c r="E16" s="126"/>
      <c r="F16" s="258" t="s">
        <v>74</v>
      </c>
      <c r="G16" s="273"/>
      <c r="H16" s="236"/>
      <c r="I16" s="235" t="str">
        <f>"OperationalCosts"&amp;VLOOKUP($F$4,GrantTypes[],2,0)</f>
        <v>OperationalCosts1</v>
      </c>
      <c r="J16" s="234"/>
      <c r="K16" s="9"/>
      <c r="L16" s="9"/>
      <c r="M16" s="9"/>
      <c r="N16" s="9"/>
      <c r="O16" s="9"/>
      <c r="P16" s="9"/>
      <c r="Q16" s="9"/>
      <c r="R16" s="9"/>
      <c r="S16" s="9"/>
      <c r="T16" s="9"/>
      <c r="U16" s="9"/>
      <c r="V16" s="9"/>
      <c r="W16" s="9"/>
      <c r="X16" s="9"/>
    </row>
    <row r="17" spans="1:24" s="90" customFormat="1" ht="15" customHeight="1" x14ac:dyDescent="0.25">
      <c r="A17" s="102"/>
      <c r="B17" s="102"/>
      <c r="C17" s="9"/>
      <c r="D17" s="126" t="s">
        <v>181</v>
      </c>
      <c r="E17" s="126"/>
      <c r="F17" s="258" t="s">
        <v>74</v>
      </c>
      <c r="G17" s="273"/>
      <c r="H17" s="236"/>
      <c r="I17" s="235"/>
      <c r="J17" s="234"/>
      <c r="K17" s="9"/>
      <c r="L17" s="9"/>
      <c r="M17" s="9"/>
      <c r="N17" s="9"/>
      <c r="O17" s="9"/>
      <c r="P17" s="9"/>
      <c r="Q17" s="9"/>
      <c r="R17" s="9"/>
      <c r="S17" s="9"/>
      <c r="T17" s="9"/>
      <c r="U17" s="9"/>
      <c r="V17" s="9"/>
      <c r="W17" s="9"/>
      <c r="X17" s="9"/>
    </row>
    <row r="18" spans="1:24" s="90" customFormat="1" ht="15" customHeight="1" x14ac:dyDescent="0.25">
      <c r="A18" s="102"/>
      <c r="B18" s="102"/>
      <c r="C18" s="9"/>
      <c r="D18" s="133"/>
      <c r="E18" s="126"/>
      <c r="F18" s="99"/>
      <c r="G18" s="99"/>
      <c r="H18" s="9"/>
      <c r="I18" s="235"/>
      <c r="J18" s="234"/>
      <c r="K18" s="9"/>
      <c r="L18" s="9"/>
      <c r="M18" s="9"/>
      <c r="N18" s="9"/>
      <c r="O18" s="9"/>
      <c r="P18" s="9"/>
      <c r="Q18" s="9"/>
      <c r="R18" s="9"/>
      <c r="S18" s="9"/>
      <c r="T18" s="9"/>
      <c r="U18" s="9"/>
      <c r="V18" s="9"/>
      <c r="W18" s="9"/>
      <c r="X18" s="9"/>
    </row>
    <row r="19" spans="1:24" s="90" customFormat="1" ht="15" customHeight="1" x14ac:dyDescent="0.25">
      <c r="A19" s="102"/>
      <c r="B19" s="102"/>
      <c r="C19" s="9"/>
      <c r="D19" s="126" t="s">
        <v>143</v>
      </c>
      <c r="E19" s="126"/>
      <c r="F19" s="196" t="s">
        <v>120</v>
      </c>
      <c r="G19" s="229" t="s">
        <v>121</v>
      </c>
      <c r="H19" s="9"/>
      <c r="I19" s="235">
        <f>IF(VLOOKUP($F$4,GrantTypes[],3,0)=0,5,VLOOKUP($F$4,GrantTypes[],3,0))</f>
        <v>6</v>
      </c>
      <c r="J19" s="234"/>
      <c r="K19" s="9"/>
      <c r="L19" s="9"/>
      <c r="M19" s="9"/>
      <c r="N19" s="9"/>
      <c r="O19" s="9"/>
      <c r="P19" s="9"/>
      <c r="Q19" s="9"/>
      <c r="R19" s="9"/>
      <c r="S19" s="9"/>
      <c r="T19" s="9"/>
      <c r="U19" s="9"/>
      <c r="V19" s="9"/>
      <c r="W19" s="9"/>
      <c r="X19" s="9"/>
    </row>
    <row r="20" spans="1:24" s="90" customFormat="1" x14ac:dyDescent="0.25">
      <c r="A20" s="102"/>
      <c r="B20" s="102"/>
      <c r="C20" s="9"/>
      <c r="D20" s="126" t="s">
        <v>112</v>
      </c>
      <c r="E20" s="126"/>
      <c r="F20" s="260" t="str">
        <f ca="1">IF(OR($F$19=INDEX(INDIRECT("Months"),1,1),$G$19=INDEX(INDIRECT("Years"),1)),"Select month and year above",DATE($G$19,VLOOKUP($F$19,Months[],2,0),1))</f>
        <v>Select month and year above</v>
      </c>
      <c r="G20" s="260"/>
      <c r="H20" s="76"/>
      <c r="I20" s="235" t="str">
        <f>"Salary"&amp;VLOOKUP($F$4,GrantTypes[],2,0)</f>
        <v>Salary1</v>
      </c>
      <c r="J20" s="234"/>
      <c r="K20" s="9"/>
      <c r="L20" s="9"/>
      <c r="M20" s="9"/>
      <c r="N20" s="9"/>
      <c r="O20" s="9"/>
      <c r="P20" s="9"/>
      <c r="Q20" s="9"/>
      <c r="R20" s="9"/>
      <c r="S20" s="9"/>
      <c r="T20" s="9"/>
      <c r="U20" s="9"/>
      <c r="V20" s="9"/>
      <c r="W20" s="9"/>
      <c r="X20" s="9"/>
    </row>
    <row r="21" spans="1:24" s="90" customFormat="1" x14ac:dyDescent="0.25">
      <c r="A21" s="102"/>
      <c r="B21" s="102"/>
      <c r="C21" s="9"/>
      <c r="D21" s="126"/>
      <c r="E21" s="126"/>
      <c r="F21" s="126"/>
      <c r="G21" s="126"/>
      <c r="H21" s="126"/>
      <c r="I21" s="235" t="str">
        <f>"Salary"&amp;VLOOKUP($F$4,GrantTypes[],2,0)&amp;"[Project Supplement]"</f>
        <v>Salary1[Project Supplement]</v>
      </c>
      <c r="J21" s="234"/>
      <c r="K21" s="9"/>
      <c r="L21" s="9"/>
      <c r="M21" s="9"/>
      <c r="N21" s="9"/>
      <c r="O21" s="9"/>
      <c r="P21" s="9"/>
      <c r="Q21" s="9"/>
      <c r="R21" s="9"/>
      <c r="S21" s="9"/>
      <c r="T21" s="9"/>
      <c r="U21" s="9"/>
      <c r="V21" s="9"/>
      <c r="W21" s="9"/>
      <c r="X21" s="9"/>
    </row>
    <row r="22" spans="1:24" s="90" customFormat="1" x14ac:dyDescent="0.25">
      <c r="A22" s="102"/>
      <c r="B22" s="102"/>
      <c r="C22" s="9"/>
      <c r="D22" s="126" t="s">
        <v>144</v>
      </c>
      <c r="E22" s="126"/>
      <c r="F22" s="196" t="s">
        <v>120</v>
      </c>
      <c r="G22" s="196" t="s">
        <v>121</v>
      </c>
      <c r="H22" s="76"/>
      <c r="I22" s="179"/>
      <c r="J22" s="9"/>
      <c r="K22" s="9"/>
      <c r="L22" s="9"/>
      <c r="M22" s="9"/>
      <c r="N22" s="9"/>
      <c r="O22" s="9"/>
      <c r="P22" s="9"/>
      <c r="Q22" s="9"/>
      <c r="R22" s="9"/>
      <c r="S22" s="9"/>
      <c r="T22" s="9"/>
      <c r="U22" s="9"/>
      <c r="V22" s="9"/>
      <c r="W22" s="9"/>
      <c r="X22" s="9"/>
    </row>
    <row r="23" spans="1:24" s="90" customFormat="1" x14ac:dyDescent="0.25">
      <c r="A23" s="102"/>
      <c r="B23" s="102"/>
      <c r="C23" s="128"/>
      <c r="D23" s="126" t="s">
        <v>113</v>
      </c>
      <c r="E23" s="126"/>
      <c r="F23" s="260" t="str">
        <f ca="1">IF(OR($F$22=INDEX(INDIRECT("Months"),1,1),$G$22=INDEX(INDIRECT("Years"),1)),"Select month and year above",IF($F$20&gt;DATE($G$22,VLOOKUP($F$22,Months[],2,0)+1,1)-1,"Select a date after start date",DATE($G$22,VLOOKUP($F$22,Months[],2,0)+1,1)-1))</f>
        <v>Select month and year above</v>
      </c>
      <c r="G23" s="260"/>
      <c r="H23" s="77"/>
      <c r="I23" s="179"/>
      <c r="J23" s="128"/>
      <c r="K23" s="30"/>
      <c r="L23" s="9"/>
      <c r="M23" s="9"/>
      <c r="N23" s="9"/>
      <c r="O23" s="9"/>
      <c r="P23" s="9"/>
      <c r="Q23" s="9"/>
      <c r="R23" s="9"/>
      <c r="S23" s="9"/>
      <c r="T23" s="9"/>
      <c r="U23" s="9"/>
      <c r="V23" s="9"/>
      <c r="W23" s="9"/>
      <c r="X23" s="9"/>
    </row>
    <row r="24" spans="1:24" s="90" customFormat="1" ht="15" customHeight="1" x14ac:dyDescent="0.25">
      <c r="A24" s="102"/>
      <c r="B24" s="102"/>
      <c r="C24" s="128"/>
      <c r="D24" s="126"/>
      <c r="E24" s="126"/>
      <c r="F24" s="195"/>
      <c r="G24" s="195"/>
      <c r="H24" s="9"/>
      <c r="I24" s="180"/>
      <c r="J24" s="9"/>
      <c r="K24" s="9"/>
      <c r="L24" s="9"/>
      <c r="M24" s="9"/>
      <c r="N24" s="9"/>
      <c r="O24" s="9"/>
      <c r="P24" s="9"/>
      <c r="Q24" s="9"/>
      <c r="R24" s="9"/>
      <c r="S24" s="9"/>
      <c r="T24" s="9"/>
      <c r="U24" s="9"/>
      <c r="V24" s="9"/>
      <c r="W24" s="9"/>
      <c r="X24" s="9"/>
    </row>
    <row r="25" spans="1:24" s="90" customFormat="1" ht="15" customHeight="1" x14ac:dyDescent="0.25">
      <c r="A25" s="102"/>
      <c r="B25" s="102"/>
      <c r="C25" s="9"/>
      <c r="D25" s="126" t="str">
        <f>"Project duration"&amp;IF(VLOOKUP($F$4,GrantTypes[],2,0)=0,""," (max "&amp;I19&amp;" project year(s))")&amp;":"</f>
        <v>Project duration (max 6 project year(s)):</v>
      </c>
      <c r="E25" s="126"/>
      <c r="F25" s="251" t="str">
        <f ca="1">IFERROR(IF(AND(ISNUMBER(F20),ISNUMBER(F23),$F$23&gt;EDATE($F$20,12*$I$19)),"Project duration exceeds max years",DATEDIF($F$20,$F$23+1,"y")&amp;" years, "&amp;DATEDIF($F$20,$F$23+1,"ym")&amp;" months"),"Select or revisit project dates")</f>
        <v>Select or revisit project dates</v>
      </c>
      <c r="G25" s="252"/>
      <c r="H25" s="127"/>
      <c r="I25" s="180"/>
      <c r="J25" s="9"/>
      <c r="K25" s="9"/>
      <c r="L25" s="9"/>
      <c r="M25" s="9"/>
      <c r="N25" s="9"/>
      <c r="O25" s="9"/>
      <c r="P25" s="9"/>
      <c r="Q25" s="9"/>
      <c r="R25" s="9"/>
      <c r="S25" s="9"/>
      <c r="T25" s="9"/>
      <c r="U25" s="9"/>
      <c r="V25" s="9"/>
      <c r="W25" s="9"/>
      <c r="X25" s="9"/>
    </row>
    <row r="26" spans="1:24" s="90" customFormat="1" ht="15" customHeight="1" x14ac:dyDescent="0.25">
      <c r="A26" s="102"/>
      <c r="B26" s="102"/>
      <c r="C26" s="9"/>
      <c r="D26" s="126"/>
      <c r="E26" s="126"/>
      <c r="F26" s="92"/>
      <c r="G26" s="92"/>
      <c r="H26" s="9"/>
      <c r="I26" s="8"/>
      <c r="J26" s="9"/>
      <c r="K26" s="9"/>
      <c r="L26" s="9"/>
      <c r="M26" s="9"/>
      <c r="N26" s="9"/>
      <c r="O26" s="9"/>
      <c r="P26" s="9"/>
      <c r="Q26" s="9"/>
      <c r="R26" s="9"/>
      <c r="S26" s="9"/>
      <c r="T26" s="9"/>
      <c r="U26" s="9"/>
      <c r="V26" s="75"/>
      <c r="W26" s="9"/>
      <c r="X26" s="75"/>
    </row>
    <row r="27" spans="1:24" s="124" customFormat="1" ht="15" customHeight="1" x14ac:dyDescent="0.25">
      <c r="A27" s="102"/>
      <c r="B27" s="102"/>
      <c r="C27" s="102"/>
      <c r="D27" s="102"/>
      <c r="E27" s="102"/>
      <c r="F27" s="102"/>
      <c r="G27" s="102"/>
      <c r="H27" s="102"/>
      <c r="I27" s="68">
        <f>VLOOKUP($F$4,GrantTypes[],4,0)</f>
        <v>0</v>
      </c>
      <c r="J27" s="68">
        <f>VLOOKUP($F$4,GrantTypes[],5,0)</f>
        <v>50000000</v>
      </c>
      <c r="K27" s="102" t="b">
        <f ca="1">L27</f>
        <v>1</v>
      </c>
      <c r="L27" s="102" t="b">
        <f ca="1">IF(L29=J29,FALSE,TRUE)</f>
        <v>1</v>
      </c>
      <c r="M27" s="102" t="b">
        <f ca="1">N27</f>
        <v>1</v>
      </c>
      <c r="N27" s="102" t="b">
        <f ca="1">IF(N29=L29,FALSE,TRUE)</f>
        <v>1</v>
      </c>
      <c r="O27" s="102" t="b">
        <f ca="1">P27</f>
        <v>1</v>
      </c>
      <c r="P27" s="102" t="b">
        <f ca="1">IF(P29=N29,FALSE,TRUE)</f>
        <v>1</v>
      </c>
      <c r="Q27" s="102" t="b">
        <f ca="1">R27</f>
        <v>1</v>
      </c>
      <c r="R27" s="102" t="b">
        <f ca="1">IF(R29=P29,FALSE,TRUE)</f>
        <v>1</v>
      </c>
      <c r="S27" s="102" t="b">
        <f ca="1">T27</f>
        <v>1</v>
      </c>
      <c r="T27" s="102" t="b">
        <f ca="1">IF(T29=R29,FALSE,TRUE)</f>
        <v>1</v>
      </c>
      <c r="U27" s="102" t="b">
        <f ca="1">V27</f>
        <v>1</v>
      </c>
      <c r="V27" s="102" t="b">
        <f ca="1">IF(V29=R29,FALSE,TRUE)</f>
        <v>1</v>
      </c>
      <c r="W27" s="102" t="b">
        <f ca="1">X27</f>
        <v>1</v>
      </c>
      <c r="X27" s="102" t="b">
        <f ca="1">IF(X29=T29,FALSE,TRUE)</f>
        <v>1</v>
      </c>
    </row>
    <row r="28" spans="1:24" s="90" customFormat="1" ht="15" customHeight="1" x14ac:dyDescent="0.25">
      <c r="A28" s="102"/>
      <c r="B28" s="102"/>
      <c r="C28" s="86"/>
      <c r="D28" s="84" t="s">
        <v>40</v>
      </c>
      <c r="E28" s="84"/>
      <c r="F28" s="85"/>
      <c r="G28" s="85"/>
      <c r="H28" s="86"/>
      <c r="I28" s="87" t="s">
        <v>14</v>
      </c>
      <c r="J28" s="88"/>
      <c r="K28" s="89" t="str">
        <f ca="1">IFERROR(YEAR($F$20),"")</f>
        <v/>
      </c>
      <c r="L28" s="88"/>
      <c r="M28" s="89" t="str">
        <f ca="1">IFERROR(K28+1,"")</f>
        <v/>
      </c>
      <c r="N28" s="88"/>
      <c r="O28" s="89" t="str">
        <f ca="1">IFERROR(M28+1,"")</f>
        <v/>
      </c>
      <c r="P28" s="88"/>
      <c r="Q28" s="89" t="str">
        <f ca="1">IFERROR(O28+1,"")</f>
        <v/>
      </c>
      <c r="R28" s="88"/>
      <c r="S28" s="89" t="str">
        <f ca="1">IFERROR(Q28+1,"")</f>
        <v/>
      </c>
      <c r="T28" s="88"/>
      <c r="U28" s="89" t="str">
        <f ca="1">IFERROR(Q28+2,"")</f>
        <v/>
      </c>
      <c r="V28" s="88"/>
      <c r="W28" s="89" t="str">
        <f ca="1">IFERROR(S28+2,"")</f>
        <v/>
      </c>
      <c r="X28" s="88"/>
    </row>
    <row r="29" spans="1:24" s="38" customFormat="1" ht="15" customHeight="1" x14ac:dyDescent="0.25">
      <c r="A29" s="97">
        <v>1</v>
      </c>
      <c r="B29" s="97">
        <v>1</v>
      </c>
      <c r="C29" s="92"/>
      <c r="D29" s="91" t="s">
        <v>94</v>
      </c>
      <c r="E29" s="91"/>
      <c r="F29" s="92"/>
      <c r="G29" s="92"/>
      <c r="H29" s="92"/>
      <c r="I29" s="103"/>
      <c r="J29" s="104"/>
      <c r="K29" s="93">
        <f ca="1">MAX($F$20,J29+1)</f>
        <v>1</v>
      </c>
      <c r="L29" s="94">
        <f ca="1">MIN($F$23,DATE(YEAR(K29),12,31))</f>
        <v>366</v>
      </c>
      <c r="M29" s="93">
        <f ca="1">MAX($F$20,L29+1)</f>
        <v>367</v>
      </c>
      <c r="N29" s="94">
        <f ca="1">MIN($F$23,DATE(YEAR(M29),12,31))</f>
        <v>731</v>
      </c>
      <c r="O29" s="93">
        <f ca="1">MAX($F$20,N29+1)</f>
        <v>732</v>
      </c>
      <c r="P29" s="94">
        <f ca="1">MIN($F$23,DATE(YEAR(O29),12,31))</f>
        <v>1096</v>
      </c>
      <c r="Q29" s="93">
        <f ca="1">MAX($F$20,P29+1)</f>
        <v>1097</v>
      </c>
      <c r="R29" s="94">
        <f ca="1">MIN($F$23,DATE(YEAR(Q29),12,31))</f>
        <v>1461</v>
      </c>
      <c r="S29" s="93">
        <f ca="1">MAX($F$20,R29+1)</f>
        <v>1462</v>
      </c>
      <c r="T29" s="94">
        <f ca="1">MIN($F$23,DATE(YEAR(S29),12,31))</f>
        <v>1827</v>
      </c>
      <c r="U29" s="93">
        <f ca="1">MAX($F$20,T29+1)</f>
        <v>1828</v>
      </c>
      <c r="V29" s="94">
        <f ca="1">MIN($F$23,DATE(YEAR(U29),12,31))</f>
        <v>2192</v>
      </c>
      <c r="W29" s="93">
        <f ca="1">MAX($F$20,V29+1)</f>
        <v>2193</v>
      </c>
      <c r="X29" s="94">
        <f ca="1">MIN($F$23,DATE(YEAR(W29),12,31))</f>
        <v>2557</v>
      </c>
    </row>
    <row r="30" spans="1:24" s="38" customFormat="1" ht="15" customHeight="1" x14ac:dyDescent="0.25">
      <c r="A30" s="97">
        <f>IF(B30&gt;0,A29+1,A29)</f>
        <v>2</v>
      </c>
      <c r="B30" s="97">
        <v>2</v>
      </c>
      <c r="C30" s="92"/>
      <c r="D30" s="92" t="s">
        <v>27</v>
      </c>
      <c r="E30" s="92"/>
      <c r="F30" s="132"/>
      <c r="G30" s="131"/>
      <c r="H30" s="92"/>
      <c r="I30" s="105"/>
      <c r="J30" s="106"/>
      <c r="K30" s="13" t="str">
        <f ca="1">IFERROR(DATEDIF(K29,L29+1,"m")&amp;" months",0)</f>
        <v>12 months</v>
      </c>
      <c r="L30" s="95"/>
      <c r="M30" s="13" t="str">
        <f ca="1">IFERROR(DATEDIF(M29,N29+1,"m")&amp;" months",0)</f>
        <v>12 months</v>
      </c>
      <c r="N30" s="95"/>
      <c r="O30" s="13" t="str">
        <f ca="1">IFERROR(DATEDIF(O29,P29+1,"m")&amp;" months",0)</f>
        <v>12 months</v>
      </c>
      <c r="P30" s="95"/>
      <c r="Q30" s="13" t="str">
        <f ca="1">IFERROR(DATEDIF(Q29,R29+1,"m")&amp;" months",0)</f>
        <v>12 months</v>
      </c>
      <c r="R30" s="95"/>
      <c r="S30" s="13" t="str">
        <f ca="1">IFERROR(DATEDIF(S29,T29+1,"m")&amp;" months",0)</f>
        <v>12 months</v>
      </c>
      <c r="T30" s="95"/>
      <c r="U30" s="13" t="str">
        <f ca="1">IFERROR(DATEDIF(U29,V29+1,"m")&amp;" months",0)</f>
        <v>12 months</v>
      </c>
      <c r="V30" s="95"/>
      <c r="W30" s="13" t="str">
        <f ca="1">IFERROR(DATEDIF(W29,X29+1,"m")&amp;" months",0)</f>
        <v>12 months</v>
      </c>
      <c r="X30" s="95"/>
    </row>
    <row r="31" spans="1:24" s="38" customFormat="1" ht="15" customHeight="1" x14ac:dyDescent="0.25">
      <c r="A31" s="97">
        <f t="shared" ref="A31:A87" si="0">IF(B31&gt;0,A30+1,A30)</f>
        <v>3</v>
      </c>
      <c r="B31" s="97">
        <v>20</v>
      </c>
      <c r="C31" s="92"/>
      <c r="D31" s="92"/>
      <c r="E31" s="92"/>
      <c r="F31" s="132" t="str">
        <f ca="1">IF($J$32=0, "",
    IF($J$32&lt;$I$27, "Please note that minimum budget amount for this grant is DKK "&amp;IF($I$27&gt;1000000, $I$27/1000000&amp;"M", $I$27/1000&amp;"K"),
        IF($J$27=0, "",
            IF($J$32&gt;$J$27, "Please note that maximum budget amount for this grant is DKK "&amp;IF($J$27&gt;1000000, $J$27/1000000&amp;"M", $J$27/1000&amp;"K"),
                ""))))</f>
        <v/>
      </c>
      <c r="G31" s="131"/>
      <c r="H31" s="92"/>
      <c r="I31" s="96"/>
      <c r="J31" s="106"/>
      <c r="K31" s="92"/>
      <c r="L31" s="107"/>
      <c r="M31" s="92"/>
      <c r="N31" s="107"/>
      <c r="O31" s="92"/>
      <c r="P31" s="107"/>
      <c r="Q31" s="92"/>
      <c r="R31" s="107"/>
      <c r="S31" s="92"/>
      <c r="T31" s="107"/>
      <c r="U31" s="92"/>
      <c r="V31" s="108"/>
      <c r="W31" s="92"/>
      <c r="X31" s="108"/>
    </row>
    <row r="32" spans="1:24" s="38" customFormat="1" ht="15" customHeight="1" x14ac:dyDescent="0.25">
      <c r="A32" s="97">
        <f t="shared" si="0"/>
        <v>4</v>
      </c>
      <c r="B32" s="97">
        <v>50</v>
      </c>
      <c r="C32" s="109"/>
      <c r="D32" s="110" t="s">
        <v>15</v>
      </c>
      <c r="E32" s="110"/>
      <c r="F32" s="110"/>
      <c r="G32" s="110"/>
      <c r="H32" s="111"/>
      <c r="I32" s="112"/>
      <c r="J32" s="113">
        <f ca="1">J57+SUM(J60:J61)+I86</f>
        <v>0</v>
      </c>
      <c r="K32" s="78"/>
      <c r="L32" s="114">
        <f ca="1">L57+SUM(L60:L61)+K86</f>
        <v>0</v>
      </c>
      <c r="M32" s="78"/>
      <c r="N32" s="114">
        <f ca="1">N57+SUM(N60:N61)+M86</f>
        <v>0</v>
      </c>
      <c r="O32" s="78"/>
      <c r="P32" s="114">
        <f ca="1">P57+SUM(P60:P61)+O86</f>
        <v>0</v>
      </c>
      <c r="Q32" s="78"/>
      <c r="R32" s="114">
        <f ca="1">R57+SUM(R60:R61)+Q86</f>
        <v>0</v>
      </c>
      <c r="S32" s="78"/>
      <c r="T32" s="114">
        <f ca="1">T57+SUM(T60:T61)+S86</f>
        <v>0</v>
      </c>
      <c r="U32" s="78"/>
      <c r="V32" s="114">
        <f ca="1">V57+SUM(V60:V61)+U86</f>
        <v>0</v>
      </c>
      <c r="W32" s="78"/>
      <c r="X32" s="114">
        <f ca="1">X57+SUM(X60:X61)+W86</f>
        <v>0</v>
      </c>
    </row>
    <row r="33" spans="1:24" s="38" customFormat="1" ht="15" customHeight="1" x14ac:dyDescent="0.25">
      <c r="A33" s="97">
        <f t="shared" si="0"/>
        <v>5</v>
      </c>
      <c r="B33" s="97">
        <v>20</v>
      </c>
      <c r="C33" s="92"/>
      <c r="D33" s="132"/>
      <c r="E33" s="92"/>
      <c r="F33" s="92"/>
      <c r="G33" s="92"/>
      <c r="H33" s="92"/>
      <c r="I33" s="105"/>
      <c r="J33" s="106"/>
      <c r="K33" s="92"/>
      <c r="L33" s="108"/>
      <c r="M33" s="92"/>
      <c r="N33" s="108"/>
      <c r="O33" s="92"/>
      <c r="P33" s="108"/>
      <c r="Q33" s="92"/>
      <c r="R33" s="108"/>
      <c r="S33" s="92"/>
      <c r="T33" s="108"/>
      <c r="U33" s="92"/>
      <c r="V33" s="108"/>
      <c r="W33" s="92"/>
      <c r="X33" s="108"/>
    </row>
    <row r="34" spans="1:24" s="38" customFormat="1" ht="15" customHeight="1" x14ac:dyDescent="0.25">
      <c r="A34" s="97">
        <f t="shared" si="0"/>
        <v>6</v>
      </c>
      <c r="B34" s="97">
        <v>31</v>
      </c>
      <c r="C34" s="120"/>
      <c r="D34" s="26" t="s">
        <v>60</v>
      </c>
      <c r="E34" s="138"/>
      <c r="F34" s="139"/>
      <c r="G34" s="139"/>
      <c r="H34" s="140"/>
      <c r="I34" s="115" t="s">
        <v>30</v>
      </c>
      <c r="J34" s="116" t="s">
        <v>31</v>
      </c>
      <c r="K34" s="115" t="s">
        <v>28</v>
      </c>
      <c r="L34" s="116" t="s">
        <v>29</v>
      </c>
      <c r="M34" s="141" t="s">
        <v>28</v>
      </c>
      <c r="N34" s="116" t="s">
        <v>29</v>
      </c>
      <c r="O34" s="141" t="s">
        <v>28</v>
      </c>
      <c r="P34" s="116" t="s">
        <v>29</v>
      </c>
      <c r="Q34" s="141" t="s">
        <v>28</v>
      </c>
      <c r="R34" s="116" t="s">
        <v>29</v>
      </c>
      <c r="S34" s="141" t="s">
        <v>28</v>
      </c>
      <c r="T34" s="116" t="s">
        <v>29</v>
      </c>
      <c r="U34" s="141" t="s">
        <v>28</v>
      </c>
      <c r="V34" s="116" t="s">
        <v>29</v>
      </c>
      <c r="W34" s="141" t="s">
        <v>28</v>
      </c>
      <c r="X34" s="116" t="s">
        <v>29</v>
      </c>
    </row>
    <row r="35" spans="1:24" s="38" customFormat="1" ht="15" customHeight="1" x14ac:dyDescent="0.25">
      <c r="A35" s="97">
        <f t="shared" si="0"/>
        <v>6</v>
      </c>
      <c r="B35" s="97"/>
      <c r="C35" s="142"/>
      <c r="D35" s="143" t="s">
        <v>75</v>
      </c>
      <c r="E35" s="143"/>
      <c r="F35" s="144"/>
      <c r="G35" s="144"/>
      <c r="H35" s="72"/>
      <c r="I35" s="39"/>
      <c r="J35" s="130"/>
      <c r="K35" s="145" t="s">
        <v>86</v>
      </c>
      <c r="L35" s="146"/>
      <c r="M35" s="147"/>
      <c r="N35" s="146"/>
      <c r="O35" s="148"/>
      <c r="P35" s="130"/>
      <c r="Q35" s="148"/>
      <c r="R35" s="130"/>
      <c r="S35" s="148"/>
      <c r="T35" s="130"/>
      <c r="U35" s="148"/>
      <c r="V35" s="130"/>
      <c r="W35" s="148"/>
      <c r="X35" s="130"/>
    </row>
    <row r="36" spans="1:24" s="155" customFormat="1" ht="15" customHeight="1" x14ac:dyDescent="0.25">
      <c r="A36" s="97">
        <f t="shared" ca="1" si="0"/>
        <v>6</v>
      </c>
      <c r="B36" s="97">
        <f t="shared" ref="B36:B55" ca="1" si="1">IF(D36&lt;&gt;INDEX(INDIRECT($I$15),1),ROW()+100,0)</f>
        <v>0</v>
      </c>
      <c r="C36" s="98" t="str">
        <f ca="1">IF(E36="NoPS","",IF(COUNTIF(INDIRECT($I$15),D36),VLOOKUP(H36,PS_ScientificArea[],2,0),""))</f>
        <v/>
      </c>
      <c r="D36" s="74" t="s">
        <v>70</v>
      </c>
      <c r="E36" s="98" t="str">
        <f ca="1">IF(AND(COUNTIF(DKUNI[],G36),VLOOKUP(D36,INDIRECT($I$20),2,0)="Yes"),"PS_ScientificArea[DKUNI Scientific Area]","NoPS")</f>
        <v>NoPS</v>
      </c>
      <c r="F36" s="184" t="s">
        <v>25</v>
      </c>
      <c r="G36" s="74" t="s">
        <v>74</v>
      </c>
      <c r="H36" s="74" t="s">
        <v>22</v>
      </c>
      <c r="I36" s="181">
        <f t="shared" ref="I36:I55" ca="1" si="2">SUMIFS(36:36,$27:$27,TRUE,$34:$34,"FTE")</f>
        <v>0</v>
      </c>
      <c r="J36" s="118">
        <f ca="1">SUMIFS(36:36,$27:$27,TRUE,$34:$34,"Costs")</f>
        <v>0</v>
      </c>
      <c r="K36" s="182"/>
      <c r="L36" s="183"/>
      <c r="M36" s="182"/>
      <c r="N36" s="183"/>
      <c r="O36" s="182"/>
      <c r="P36" s="183"/>
      <c r="Q36" s="182"/>
      <c r="R36" s="183"/>
      <c r="S36" s="182"/>
      <c r="T36" s="183"/>
      <c r="U36" s="182"/>
      <c r="V36" s="183"/>
      <c r="W36" s="182"/>
      <c r="X36" s="183"/>
    </row>
    <row r="37" spans="1:24" s="155" customFormat="1" ht="15" customHeight="1" x14ac:dyDescent="0.25">
      <c r="A37" s="97">
        <f t="shared" ca="1" si="0"/>
        <v>6</v>
      </c>
      <c r="B37" s="97">
        <f t="shared" ca="1" si="1"/>
        <v>0</v>
      </c>
      <c r="C37" s="98" t="str">
        <f ca="1">IF(E37="NoPS","",IF(COUNTIF(INDIRECT($I$15),D37),VLOOKUP(H37,PS_ScientificArea[],2,0),""))</f>
        <v/>
      </c>
      <c r="D37" s="74" t="s">
        <v>70</v>
      </c>
      <c r="E37" s="98" t="str">
        <f ca="1">IF(AND(COUNTIF(DKUNI[],G37),VLOOKUP(D37,INDIRECT($I$20),2,0)="Yes"),"PS_ScientificArea[DKUNI Scientific Area]","NoPS")</f>
        <v>NoPS</v>
      </c>
      <c r="F37" s="184" t="s">
        <v>25</v>
      </c>
      <c r="G37" s="74" t="s">
        <v>74</v>
      </c>
      <c r="H37" s="74" t="s">
        <v>21</v>
      </c>
      <c r="I37" s="181">
        <f t="shared" ca="1" si="2"/>
        <v>0</v>
      </c>
      <c r="J37" s="118">
        <f ca="1">SUMIFS(37:37,$27:$27,TRUE,$34:$34,"Costs")</f>
        <v>0</v>
      </c>
      <c r="K37" s="182"/>
      <c r="L37" s="183"/>
      <c r="M37" s="182"/>
      <c r="N37" s="183"/>
      <c r="O37" s="182"/>
      <c r="P37" s="183"/>
      <c r="Q37" s="182"/>
      <c r="R37" s="183"/>
      <c r="S37" s="182"/>
      <c r="T37" s="183"/>
      <c r="U37" s="182"/>
      <c r="V37" s="183"/>
      <c r="W37" s="182"/>
      <c r="X37" s="183"/>
    </row>
    <row r="38" spans="1:24" s="155" customFormat="1" ht="15" customHeight="1" x14ac:dyDescent="0.25">
      <c r="A38" s="97">
        <f t="shared" ca="1" si="0"/>
        <v>6</v>
      </c>
      <c r="B38" s="97">
        <f t="shared" ca="1" si="1"/>
        <v>0</v>
      </c>
      <c r="C38" s="98" t="str">
        <f ca="1">IF(E38="NoPS","",IF(COUNTIF(INDIRECT($I$15),D38),VLOOKUP(H38,PS_ScientificArea[],2,0),""))</f>
        <v/>
      </c>
      <c r="D38" s="74" t="s">
        <v>70</v>
      </c>
      <c r="E38" s="98" t="str">
        <f ca="1">IF(AND(COUNTIF(DKUNI[],G38),VLOOKUP(D38,INDIRECT($I$20),2,0)="Yes"),"PS_ScientificArea[DKUNI Scientific Area]","NoPS")</f>
        <v>NoPS</v>
      </c>
      <c r="F38" s="184" t="s">
        <v>25</v>
      </c>
      <c r="G38" s="74" t="s">
        <v>74</v>
      </c>
      <c r="H38" s="74" t="s">
        <v>22</v>
      </c>
      <c r="I38" s="181">
        <f t="shared" ca="1" si="2"/>
        <v>0</v>
      </c>
      <c r="J38" s="118">
        <f t="shared" ref="J38:J55" ca="1" si="3">SUMIFS(38:38,$27:$27,TRUE,$34:$34,"Costs")</f>
        <v>0</v>
      </c>
      <c r="K38" s="182"/>
      <c r="L38" s="183"/>
      <c r="M38" s="182"/>
      <c r="N38" s="183"/>
      <c r="O38" s="182"/>
      <c r="P38" s="183"/>
      <c r="Q38" s="182"/>
      <c r="R38" s="183"/>
      <c r="S38" s="182"/>
      <c r="T38" s="183"/>
      <c r="U38" s="182"/>
      <c r="V38" s="183"/>
      <c r="W38" s="182"/>
      <c r="X38" s="183"/>
    </row>
    <row r="39" spans="1:24" s="155" customFormat="1" ht="15" customHeight="1" x14ac:dyDescent="0.25">
      <c r="A39" s="97">
        <f t="shared" ca="1" si="0"/>
        <v>6</v>
      </c>
      <c r="B39" s="97">
        <f t="shared" ca="1" si="1"/>
        <v>0</v>
      </c>
      <c r="C39" s="98" t="str">
        <f ca="1">IF(E39="NoPS","",IF(COUNTIF(INDIRECT($I$15),D39),VLOOKUP(H39,PS_ScientificArea[],2,0),""))</f>
        <v/>
      </c>
      <c r="D39" s="74" t="s">
        <v>70</v>
      </c>
      <c r="E39" s="98" t="str">
        <f ca="1">IF(AND(COUNTIF(DKUNI[],G39),VLOOKUP(D39,INDIRECT($I$20),2,0)="Yes"),"PS_ScientificArea[DKUNI Scientific Area]","NoPS")</f>
        <v>NoPS</v>
      </c>
      <c r="F39" s="184" t="s">
        <v>25</v>
      </c>
      <c r="G39" s="74" t="s">
        <v>74</v>
      </c>
      <c r="H39" s="74"/>
      <c r="I39" s="181">
        <f t="shared" ca="1" si="2"/>
        <v>0</v>
      </c>
      <c r="J39" s="118">
        <f t="shared" ca="1" si="3"/>
        <v>0</v>
      </c>
      <c r="K39" s="182"/>
      <c r="L39" s="183"/>
      <c r="M39" s="182"/>
      <c r="N39" s="183"/>
      <c r="O39" s="182"/>
      <c r="P39" s="183"/>
      <c r="Q39" s="182"/>
      <c r="R39" s="183"/>
      <c r="S39" s="182"/>
      <c r="T39" s="183"/>
      <c r="U39" s="182"/>
      <c r="V39" s="183"/>
      <c r="W39" s="182"/>
      <c r="X39" s="183"/>
    </row>
    <row r="40" spans="1:24" s="155" customFormat="1" ht="15" customHeight="1" x14ac:dyDescent="0.25">
      <c r="A40" s="97">
        <f t="shared" ca="1" si="0"/>
        <v>6</v>
      </c>
      <c r="B40" s="97">
        <f t="shared" ca="1" si="1"/>
        <v>0</v>
      </c>
      <c r="C40" s="98" t="str">
        <f ca="1">IF(E40="NoPS","",IF(COUNTIF(INDIRECT($I$15),D40),VLOOKUP(H40,PS_ScientificArea[],2,0),""))</f>
        <v/>
      </c>
      <c r="D40" s="74" t="s">
        <v>70</v>
      </c>
      <c r="E40" s="98" t="str">
        <f ca="1">IF(AND(COUNTIF(DKUNI[],G40),VLOOKUP(D40,INDIRECT($I$20),2,0)="Yes"),"PS_ScientificArea[DKUNI Scientific Area]","NoPS")</f>
        <v>NoPS</v>
      </c>
      <c r="F40" s="184" t="s">
        <v>25</v>
      </c>
      <c r="G40" s="74" t="s">
        <v>74</v>
      </c>
      <c r="H40" s="74" t="s">
        <v>24</v>
      </c>
      <c r="I40" s="181">
        <f t="shared" ca="1" si="2"/>
        <v>0</v>
      </c>
      <c r="J40" s="118">
        <f t="shared" ca="1" si="3"/>
        <v>0</v>
      </c>
      <c r="K40" s="182"/>
      <c r="L40" s="183"/>
      <c r="M40" s="182"/>
      <c r="N40" s="183"/>
      <c r="O40" s="182"/>
      <c r="P40" s="183"/>
      <c r="Q40" s="182"/>
      <c r="R40" s="183"/>
      <c r="S40" s="182"/>
      <c r="T40" s="183"/>
      <c r="U40" s="182"/>
      <c r="V40" s="183"/>
      <c r="W40" s="182"/>
      <c r="X40" s="183"/>
    </row>
    <row r="41" spans="1:24" s="155" customFormat="1" ht="15" customHeight="1" x14ac:dyDescent="0.25">
      <c r="A41" s="97">
        <f t="shared" ca="1" si="0"/>
        <v>6</v>
      </c>
      <c r="B41" s="97">
        <f t="shared" ca="1" si="1"/>
        <v>0</v>
      </c>
      <c r="C41" s="98" t="str">
        <f ca="1">IF(E41="NoPS","",IF(COUNTIF(INDIRECT($I$15),D41),VLOOKUP(H41,PS_ScientificArea[],2,0),""))</f>
        <v/>
      </c>
      <c r="D41" s="74" t="s">
        <v>70</v>
      </c>
      <c r="E41" s="98" t="str">
        <f ca="1">IF(AND(COUNTIF(DKUNI[],G41),VLOOKUP(D41,INDIRECT($I$20),2,0)="Yes"),"PS_ScientificArea[DKUNI Scientific Area]","NoPS")</f>
        <v>NoPS</v>
      </c>
      <c r="F41" s="184" t="s">
        <v>25</v>
      </c>
      <c r="G41" s="74" t="s">
        <v>74</v>
      </c>
      <c r="H41" s="74" t="s">
        <v>21</v>
      </c>
      <c r="I41" s="181">
        <f t="shared" ca="1" si="2"/>
        <v>0</v>
      </c>
      <c r="J41" s="118">
        <f t="shared" ca="1" si="3"/>
        <v>0</v>
      </c>
      <c r="K41" s="182"/>
      <c r="L41" s="183"/>
      <c r="M41" s="182"/>
      <c r="N41" s="183"/>
      <c r="O41" s="182"/>
      <c r="P41" s="183"/>
      <c r="Q41" s="182"/>
      <c r="R41" s="183"/>
      <c r="S41" s="182"/>
      <c r="T41" s="183"/>
      <c r="U41" s="182"/>
      <c r="V41" s="183"/>
      <c r="W41" s="182"/>
      <c r="X41" s="183"/>
    </row>
    <row r="42" spans="1:24" s="155" customFormat="1" ht="15" customHeight="1" x14ac:dyDescent="0.25">
      <c r="A42" s="97">
        <f t="shared" ca="1" si="0"/>
        <v>6</v>
      </c>
      <c r="B42" s="97">
        <f t="shared" ca="1" si="1"/>
        <v>0</v>
      </c>
      <c r="C42" s="98" t="str">
        <f ca="1">IF(E42="NoPS","",IF(COUNTIF(INDIRECT($I$15),D42),VLOOKUP(H42,PS_ScientificArea[],2,0),""))</f>
        <v/>
      </c>
      <c r="D42" s="74" t="s">
        <v>70</v>
      </c>
      <c r="E42" s="98" t="str">
        <f ca="1">IF(AND(COUNTIF(DKUNI[],G42),VLOOKUP(D42,INDIRECT($I$20),2,0)="Yes"),"PS_ScientificArea[DKUNI Scientific Area]","NoPS")</f>
        <v>NoPS</v>
      </c>
      <c r="F42" s="184" t="s">
        <v>25</v>
      </c>
      <c r="G42" s="74" t="s">
        <v>74</v>
      </c>
      <c r="H42" s="74" t="s">
        <v>21</v>
      </c>
      <c r="I42" s="181">
        <f t="shared" ca="1" si="2"/>
        <v>0</v>
      </c>
      <c r="J42" s="118">
        <f t="shared" ca="1" si="3"/>
        <v>0</v>
      </c>
      <c r="K42" s="182"/>
      <c r="L42" s="183"/>
      <c r="M42" s="182"/>
      <c r="N42" s="183"/>
      <c r="O42" s="182"/>
      <c r="P42" s="183"/>
      <c r="Q42" s="182"/>
      <c r="R42" s="183"/>
      <c r="S42" s="182"/>
      <c r="T42" s="183"/>
      <c r="U42" s="182"/>
      <c r="V42" s="183"/>
      <c r="W42" s="182"/>
      <c r="X42" s="183"/>
    </row>
    <row r="43" spans="1:24" s="155" customFormat="1" ht="15" customHeight="1" x14ac:dyDescent="0.25">
      <c r="A43" s="97">
        <f t="shared" ca="1" si="0"/>
        <v>6</v>
      </c>
      <c r="B43" s="97">
        <f t="shared" ca="1" si="1"/>
        <v>0</v>
      </c>
      <c r="C43" s="98" t="str">
        <f ca="1">IF(E43="NoPS","",IF(COUNTIF(INDIRECT($I$15),D43),VLOOKUP(H43,PS_ScientificArea[],2,0),""))</f>
        <v/>
      </c>
      <c r="D43" s="74" t="s">
        <v>70</v>
      </c>
      <c r="E43" s="98" t="str">
        <f ca="1">IF(AND(COUNTIF(DKUNI[],G43),VLOOKUP(D43,INDIRECT($I$20),2,0)="Yes"),"PS_ScientificArea[DKUNI Scientific Area]","NoPS")</f>
        <v>NoPS</v>
      </c>
      <c r="F43" s="184" t="s">
        <v>25</v>
      </c>
      <c r="G43" s="74" t="s">
        <v>74</v>
      </c>
      <c r="H43" s="74" t="s">
        <v>21</v>
      </c>
      <c r="I43" s="181">
        <f t="shared" ca="1" si="2"/>
        <v>0</v>
      </c>
      <c r="J43" s="118">
        <f t="shared" ca="1" si="3"/>
        <v>0</v>
      </c>
      <c r="K43" s="182"/>
      <c r="L43" s="183"/>
      <c r="M43" s="182"/>
      <c r="N43" s="183"/>
      <c r="O43" s="182"/>
      <c r="P43" s="183"/>
      <c r="Q43" s="182"/>
      <c r="R43" s="183"/>
      <c r="S43" s="182"/>
      <c r="T43" s="183"/>
      <c r="U43" s="182"/>
      <c r="V43" s="183"/>
      <c r="W43" s="182"/>
      <c r="X43" s="183"/>
    </row>
    <row r="44" spans="1:24" s="155" customFormat="1" ht="15" customHeight="1" x14ac:dyDescent="0.25">
      <c r="A44" s="97">
        <f t="shared" ca="1" si="0"/>
        <v>6</v>
      </c>
      <c r="B44" s="97">
        <f t="shared" ca="1" si="1"/>
        <v>0</v>
      </c>
      <c r="C44" s="98" t="str">
        <f ca="1">IF(E44="NoPS","",IF(COUNTIF(INDIRECT($I$15),D44),VLOOKUP(H44,PS_ScientificArea[],2,0),""))</f>
        <v/>
      </c>
      <c r="D44" s="74" t="s">
        <v>70</v>
      </c>
      <c r="E44" s="98" t="str">
        <f ca="1">IF(AND(COUNTIF(DKUNI[],G44),VLOOKUP(D44,INDIRECT($I$20),2,0)="Yes"),"PS_ScientificArea[DKUNI Scientific Area]","NoPS")</f>
        <v>NoPS</v>
      </c>
      <c r="F44" s="184" t="s">
        <v>25</v>
      </c>
      <c r="G44" s="74" t="s">
        <v>74</v>
      </c>
      <c r="H44" s="74" t="s">
        <v>21</v>
      </c>
      <c r="I44" s="181">
        <f t="shared" ca="1" si="2"/>
        <v>0</v>
      </c>
      <c r="J44" s="118">
        <f t="shared" ca="1" si="3"/>
        <v>0</v>
      </c>
      <c r="K44" s="182"/>
      <c r="L44" s="183"/>
      <c r="M44" s="182"/>
      <c r="N44" s="183"/>
      <c r="O44" s="182"/>
      <c r="P44" s="183"/>
      <c r="Q44" s="182"/>
      <c r="R44" s="183"/>
      <c r="S44" s="182"/>
      <c r="T44" s="183"/>
      <c r="U44" s="182"/>
      <c r="V44" s="183"/>
      <c r="W44" s="182"/>
      <c r="X44" s="183"/>
    </row>
    <row r="45" spans="1:24" s="155" customFormat="1" ht="15" customHeight="1" x14ac:dyDescent="0.25">
      <c r="A45" s="97">
        <f t="shared" ca="1" si="0"/>
        <v>6</v>
      </c>
      <c r="B45" s="97">
        <f t="shared" ca="1" si="1"/>
        <v>0</v>
      </c>
      <c r="C45" s="98" t="str">
        <f ca="1">IF(E45="NoPS","",IF(COUNTIF(INDIRECT($I$15),D45),VLOOKUP(H45,PS_ScientificArea[],2,0),""))</f>
        <v/>
      </c>
      <c r="D45" s="74" t="s">
        <v>70</v>
      </c>
      <c r="E45" s="98" t="str">
        <f ca="1">IF(AND(COUNTIF(DKUNI[],G45),VLOOKUP(D45,INDIRECT($I$20),2,0)="Yes"),"PS_ScientificArea[DKUNI Scientific Area]","NoPS")</f>
        <v>NoPS</v>
      </c>
      <c r="F45" s="184" t="s">
        <v>25</v>
      </c>
      <c r="G45" s="74" t="s">
        <v>74</v>
      </c>
      <c r="H45" s="74" t="s">
        <v>21</v>
      </c>
      <c r="I45" s="181">
        <f t="shared" ca="1" si="2"/>
        <v>0</v>
      </c>
      <c r="J45" s="118">
        <f t="shared" ca="1" si="3"/>
        <v>0</v>
      </c>
      <c r="K45" s="182"/>
      <c r="L45" s="183"/>
      <c r="M45" s="182"/>
      <c r="N45" s="183"/>
      <c r="O45" s="182"/>
      <c r="P45" s="183"/>
      <c r="Q45" s="182"/>
      <c r="R45" s="183"/>
      <c r="S45" s="182"/>
      <c r="T45" s="183"/>
      <c r="U45" s="182"/>
      <c r="V45" s="183"/>
      <c r="W45" s="182"/>
      <c r="X45" s="183"/>
    </row>
    <row r="46" spans="1:24" s="155" customFormat="1" ht="15" customHeight="1" x14ac:dyDescent="0.25">
      <c r="A46" s="97">
        <f t="shared" ca="1" si="0"/>
        <v>6</v>
      </c>
      <c r="B46" s="97">
        <f t="shared" ca="1" si="1"/>
        <v>0</v>
      </c>
      <c r="C46" s="98" t="str">
        <f ca="1">IF(E46="NoPS","",IF(COUNTIF(INDIRECT($I$15),D46),VLOOKUP(H46,PS_ScientificArea[],2,0),""))</f>
        <v/>
      </c>
      <c r="D46" s="74" t="s">
        <v>70</v>
      </c>
      <c r="E46" s="98" t="str">
        <f ca="1">IF(AND(COUNTIF(DKUNI[],G46),VLOOKUP(D46,INDIRECT($I$20),2,0)="Yes"),"PS_ScientificArea[DKUNI Scientific Area]","NoPS")</f>
        <v>NoPS</v>
      </c>
      <c r="F46" s="184" t="s">
        <v>25</v>
      </c>
      <c r="G46" s="74" t="s">
        <v>74</v>
      </c>
      <c r="H46" s="74" t="s">
        <v>21</v>
      </c>
      <c r="I46" s="181">
        <f t="shared" ca="1" si="2"/>
        <v>0</v>
      </c>
      <c r="J46" s="118">
        <f t="shared" ca="1" si="3"/>
        <v>0</v>
      </c>
      <c r="K46" s="182"/>
      <c r="L46" s="183"/>
      <c r="M46" s="182"/>
      <c r="N46" s="183"/>
      <c r="O46" s="182"/>
      <c r="P46" s="183"/>
      <c r="Q46" s="182"/>
      <c r="R46" s="183"/>
      <c r="S46" s="182"/>
      <c r="T46" s="183"/>
      <c r="U46" s="182"/>
      <c r="V46" s="183"/>
      <c r="W46" s="182"/>
      <c r="X46" s="183"/>
    </row>
    <row r="47" spans="1:24" s="155" customFormat="1" ht="15" customHeight="1" x14ac:dyDescent="0.25">
      <c r="A47" s="97">
        <f t="shared" ca="1" si="0"/>
        <v>6</v>
      </c>
      <c r="B47" s="97">
        <f t="shared" ca="1" si="1"/>
        <v>0</v>
      </c>
      <c r="C47" s="98" t="str">
        <f ca="1">IF(E47="NoPS","",IF(COUNTIF(INDIRECT($I$15),D47),VLOOKUP(H47,PS_ScientificArea[],2,0),""))</f>
        <v/>
      </c>
      <c r="D47" s="74" t="s">
        <v>70</v>
      </c>
      <c r="E47" s="98" t="str">
        <f ca="1">IF(AND(COUNTIF(DKUNI[],G47),VLOOKUP(D47,INDIRECT($I$20),2,0)="Yes"),"PS_ScientificArea[DKUNI Scientific Area]","NoPS")</f>
        <v>NoPS</v>
      </c>
      <c r="F47" s="184" t="s">
        <v>25</v>
      </c>
      <c r="G47" s="74" t="s">
        <v>74</v>
      </c>
      <c r="H47" s="74" t="s">
        <v>21</v>
      </c>
      <c r="I47" s="181">
        <f t="shared" ca="1" si="2"/>
        <v>0</v>
      </c>
      <c r="J47" s="118">
        <f t="shared" ca="1" si="3"/>
        <v>0</v>
      </c>
      <c r="K47" s="182"/>
      <c r="L47" s="183"/>
      <c r="M47" s="182"/>
      <c r="N47" s="183"/>
      <c r="O47" s="182"/>
      <c r="P47" s="183"/>
      <c r="Q47" s="182"/>
      <c r="R47" s="183"/>
      <c r="S47" s="182"/>
      <c r="T47" s="183"/>
      <c r="U47" s="182"/>
      <c r="V47" s="183"/>
      <c r="W47" s="182"/>
      <c r="X47" s="183"/>
    </row>
    <row r="48" spans="1:24" s="155" customFormat="1" ht="15" customHeight="1" x14ac:dyDescent="0.25">
      <c r="A48" s="97">
        <f t="shared" ca="1" si="0"/>
        <v>6</v>
      </c>
      <c r="B48" s="97">
        <f t="shared" ca="1" si="1"/>
        <v>0</v>
      </c>
      <c r="C48" s="98" t="str">
        <f ca="1">IF(E48="NoPS","",IF(COUNTIF(INDIRECT($I$15),D48),VLOOKUP(H48,PS_ScientificArea[],2,0),""))</f>
        <v/>
      </c>
      <c r="D48" s="74" t="s">
        <v>70</v>
      </c>
      <c r="E48" s="98" t="str">
        <f ca="1">IF(AND(COUNTIF(DKUNI[],G48),VLOOKUP(D48,INDIRECT($I$20),2,0)="Yes"),"PS_ScientificArea[DKUNI Scientific Area]","NoPS")</f>
        <v>NoPS</v>
      </c>
      <c r="F48" s="184" t="s">
        <v>25</v>
      </c>
      <c r="G48" s="74" t="s">
        <v>74</v>
      </c>
      <c r="H48" s="74" t="s">
        <v>21</v>
      </c>
      <c r="I48" s="181">
        <f t="shared" ca="1" si="2"/>
        <v>0</v>
      </c>
      <c r="J48" s="118">
        <f t="shared" ca="1" si="3"/>
        <v>0</v>
      </c>
      <c r="K48" s="182"/>
      <c r="L48" s="183"/>
      <c r="M48" s="182"/>
      <c r="N48" s="183"/>
      <c r="O48" s="182"/>
      <c r="P48" s="183"/>
      <c r="Q48" s="182"/>
      <c r="R48" s="183"/>
      <c r="S48" s="182"/>
      <c r="T48" s="183"/>
      <c r="U48" s="182"/>
      <c r="V48" s="183"/>
      <c r="W48" s="182"/>
      <c r="X48" s="183"/>
    </row>
    <row r="49" spans="1:24" s="155" customFormat="1" ht="15" customHeight="1" x14ac:dyDescent="0.25">
      <c r="A49" s="97">
        <f t="shared" ca="1" si="0"/>
        <v>6</v>
      </c>
      <c r="B49" s="97">
        <f t="shared" ca="1" si="1"/>
        <v>0</v>
      </c>
      <c r="C49" s="98" t="str">
        <f ca="1">IF(E49="NoPS","",IF(COUNTIF(INDIRECT($I$15),D49),VLOOKUP(H49,PS_ScientificArea[],2,0),""))</f>
        <v/>
      </c>
      <c r="D49" s="74" t="s">
        <v>70</v>
      </c>
      <c r="E49" s="98" t="str">
        <f ca="1">IF(AND(COUNTIF(DKUNI[],G49),VLOOKUP(D49,INDIRECT($I$20),2,0)="Yes"),"PS_ScientificArea[DKUNI Scientific Area]","NoPS")</f>
        <v>NoPS</v>
      </c>
      <c r="F49" s="184" t="s">
        <v>25</v>
      </c>
      <c r="G49" s="74" t="s">
        <v>74</v>
      </c>
      <c r="H49" s="74" t="s">
        <v>21</v>
      </c>
      <c r="I49" s="181">
        <f t="shared" ca="1" si="2"/>
        <v>0</v>
      </c>
      <c r="J49" s="118">
        <f t="shared" ca="1" si="3"/>
        <v>0</v>
      </c>
      <c r="K49" s="182"/>
      <c r="L49" s="183"/>
      <c r="M49" s="182"/>
      <c r="N49" s="183"/>
      <c r="O49" s="182"/>
      <c r="P49" s="183"/>
      <c r="Q49" s="182"/>
      <c r="R49" s="183"/>
      <c r="S49" s="182"/>
      <c r="T49" s="183"/>
      <c r="U49" s="182"/>
      <c r="V49" s="183"/>
      <c r="W49" s="182"/>
      <c r="X49" s="183"/>
    </row>
    <row r="50" spans="1:24" s="155" customFormat="1" ht="15" customHeight="1" x14ac:dyDescent="0.25">
      <c r="A50" s="97">
        <f t="shared" ca="1" si="0"/>
        <v>6</v>
      </c>
      <c r="B50" s="97">
        <f t="shared" ca="1" si="1"/>
        <v>0</v>
      </c>
      <c r="C50" s="98" t="str">
        <f ca="1">IF(E50="NoPS","",IF(COUNTIF(INDIRECT($I$15),D50),VLOOKUP(H50,PS_ScientificArea[],2,0),""))</f>
        <v/>
      </c>
      <c r="D50" s="74" t="s">
        <v>70</v>
      </c>
      <c r="E50" s="98" t="str">
        <f ca="1">IF(AND(COUNTIF(DKUNI[],G50),VLOOKUP(D50,INDIRECT($I$20),2,0)="Yes"),"PS_ScientificArea[DKUNI Scientific Area]","NoPS")</f>
        <v>NoPS</v>
      </c>
      <c r="F50" s="184" t="s">
        <v>25</v>
      </c>
      <c r="G50" s="74" t="s">
        <v>74</v>
      </c>
      <c r="H50" s="74" t="s">
        <v>21</v>
      </c>
      <c r="I50" s="181">
        <f t="shared" ca="1" si="2"/>
        <v>0</v>
      </c>
      <c r="J50" s="118">
        <f t="shared" ca="1" si="3"/>
        <v>0</v>
      </c>
      <c r="K50" s="182"/>
      <c r="L50" s="183"/>
      <c r="M50" s="182"/>
      <c r="N50" s="183"/>
      <c r="O50" s="182"/>
      <c r="P50" s="183"/>
      <c r="Q50" s="182"/>
      <c r="R50" s="183"/>
      <c r="S50" s="182"/>
      <c r="T50" s="183"/>
      <c r="U50" s="182"/>
      <c r="V50" s="183"/>
      <c r="W50" s="182"/>
      <c r="X50" s="183"/>
    </row>
    <row r="51" spans="1:24" s="155" customFormat="1" ht="15" customHeight="1" x14ac:dyDescent="0.25">
      <c r="A51" s="97">
        <f t="shared" ca="1" si="0"/>
        <v>6</v>
      </c>
      <c r="B51" s="97">
        <f t="shared" ca="1" si="1"/>
        <v>0</v>
      </c>
      <c r="C51" s="98" t="str">
        <f ca="1">IF(E51="NoPS","",IF(COUNTIF(INDIRECT($I$15),D51),VLOOKUP(H51,PS_ScientificArea[],2,0),""))</f>
        <v/>
      </c>
      <c r="D51" s="74" t="s">
        <v>70</v>
      </c>
      <c r="E51" s="98" t="str">
        <f ca="1">IF(AND(COUNTIF(DKUNI[],G51),VLOOKUP(D51,INDIRECT($I$20),2,0)="Yes"),"PS_ScientificArea[DKUNI Scientific Area]","NoPS")</f>
        <v>NoPS</v>
      </c>
      <c r="F51" s="184" t="s">
        <v>25</v>
      </c>
      <c r="G51" s="74" t="s">
        <v>74</v>
      </c>
      <c r="H51" s="74" t="s">
        <v>21</v>
      </c>
      <c r="I51" s="181">
        <f t="shared" ca="1" si="2"/>
        <v>0</v>
      </c>
      <c r="J51" s="118">
        <f t="shared" ca="1" si="3"/>
        <v>0</v>
      </c>
      <c r="K51" s="182"/>
      <c r="L51" s="183"/>
      <c r="M51" s="182"/>
      <c r="N51" s="183"/>
      <c r="O51" s="182"/>
      <c r="P51" s="183"/>
      <c r="Q51" s="182"/>
      <c r="R51" s="183"/>
      <c r="S51" s="182"/>
      <c r="T51" s="183"/>
      <c r="U51" s="182"/>
      <c r="V51" s="183"/>
      <c r="W51" s="182"/>
      <c r="X51" s="183"/>
    </row>
    <row r="52" spans="1:24" s="155" customFormat="1" ht="15" customHeight="1" x14ac:dyDescent="0.25">
      <c r="A52" s="97">
        <f t="shared" ca="1" si="0"/>
        <v>6</v>
      </c>
      <c r="B52" s="97">
        <f t="shared" ca="1" si="1"/>
        <v>0</v>
      </c>
      <c r="C52" s="98" t="str">
        <f ca="1">IF(E52="NoPS","",IF(COUNTIF(INDIRECT($I$15),D52),VLOOKUP(H52,PS_ScientificArea[],2,0),""))</f>
        <v/>
      </c>
      <c r="D52" s="74" t="s">
        <v>70</v>
      </c>
      <c r="E52" s="98" t="str">
        <f ca="1">IF(AND(COUNTIF(DKUNI[],G52),VLOOKUP(D52,INDIRECT($I$20),2,0)="Yes"),"PS_ScientificArea[DKUNI Scientific Area]","NoPS")</f>
        <v>NoPS</v>
      </c>
      <c r="F52" s="184" t="s">
        <v>25</v>
      </c>
      <c r="G52" s="74" t="s">
        <v>74</v>
      </c>
      <c r="H52" s="74" t="s">
        <v>21</v>
      </c>
      <c r="I52" s="181">
        <f t="shared" ca="1" si="2"/>
        <v>0</v>
      </c>
      <c r="J52" s="118">
        <f t="shared" ca="1" si="3"/>
        <v>0</v>
      </c>
      <c r="K52" s="182"/>
      <c r="L52" s="183"/>
      <c r="M52" s="182"/>
      <c r="N52" s="183"/>
      <c r="O52" s="182"/>
      <c r="P52" s="183"/>
      <c r="Q52" s="182"/>
      <c r="R52" s="183"/>
      <c r="S52" s="182"/>
      <c r="T52" s="183"/>
      <c r="U52" s="182"/>
      <c r="V52" s="183"/>
      <c r="W52" s="182"/>
      <c r="X52" s="183"/>
    </row>
    <row r="53" spans="1:24" s="155" customFormat="1" ht="15" customHeight="1" x14ac:dyDescent="0.25">
      <c r="A53" s="97">
        <f t="shared" ca="1" si="0"/>
        <v>6</v>
      </c>
      <c r="B53" s="97">
        <f t="shared" ca="1" si="1"/>
        <v>0</v>
      </c>
      <c r="C53" s="98" t="str">
        <f ca="1">IF(E53="NoPS","",IF(COUNTIF(INDIRECT($I$15),D53),VLOOKUP(H53,PS_ScientificArea[],2,0),""))</f>
        <v/>
      </c>
      <c r="D53" s="74" t="s">
        <v>70</v>
      </c>
      <c r="E53" s="98" t="str">
        <f ca="1">IF(AND(COUNTIF(DKUNI[],G53),VLOOKUP(D53,INDIRECT($I$20),2,0)="Yes"),"PS_ScientificArea[DKUNI Scientific Area]","NoPS")</f>
        <v>NoPS</v>
      </c>
      <c r="F53" s="184" t="s">
        <v>25</v>
      </c>
      <c r="G53" s="74" t="s">
        <v>74</v>
      </c>
      <c r="H53" s="74" t="s">
        <v>21</v>
      </c>
      <c r="I53" s="181">
        <f t="shared" ca="1" si="2"/>
        <v>0</v>
      </c>
      <c r="J53" s="118">
        <f t="shared" ca="1" si="3"/>
        <v>0</v>
      </c>
      <c r="K53" s="182"/>
      <c r="L53" s="183"/>
      <c r="M53" s="182"/>
      <c r="N53" s="183"/>
      <c r="O53" s="182"/>
      <c r="P53" s="183"/>
      <c r="Q53" s="182"/>
      <c r="R53" s="183"/>
      <c r="S53" s="182"/>
      <c r="T53" s="183"/>
      <c r="U53" s="182"/>
      <c r="V53" s="183"/>
      <c r="W53" s="182"/>
      <c r="X53" s="183"/>
    </row>
    <row r="54" spans="1:24" s="155" customFormat="1" ht="15" customHeight="1" x14ac:dyDescent="0.25">
      <c r="A54" s="97">
        <f t="shared" ca="1" si="0"/>
        <v>6</v>
      </c>
      <c r="B54" s="97">
        <f t="shared" ca="1" si="1"/>
        <v>0</v>
      </c>
      <c r="C54" s="98" t="str">
        <f ca="1">IF(E54="NoPS","",IF(COUNTIF(INDIRECT($I$15),D54),VLOOKUP(H54,PS_ScientificArea[],2,0),""))</f>
        <v/>
      </c>
      <c r="D54" s="74" t="s">
        <v>70</v>
      </c>
      <c r="E54" s="98" t="str">
        <f ca="1">IF(AND(COUNTIF(DKUNI[],G54),VLOOKUP(D54,INDIRECT($I$20),2,0)="Yes"),"PS_ScientificArea[DKUNI Scientific Area]","NoPS")</f>
        <v>NoPS</v>
      </c>
      <c r="F54" s="184" t="s">
        <v>25</v>
      </c>
      <c r="G54" s="74" t="s">
        <v>74</v>
      </c>
      <c r="H54" s="74" t="s">
        <v>21</v>
      </c>
      <c r="I54" s="181">
        <f t="shared" ca="1" si="2"/>
        <v>0</v>
      </c>
      <c r="J54" s="118">
        <f t="shared" ca="1" si="3"/>
        <v>0</v>
      </c>
      <c r="K54" s="182"/>
      <c r="L54" s="183"/>
      <c r="M54" s="182"/>
      <c r="N54" s="183"/>
      <c r="O54" s="182"/>
      <c r="P54" s="183"/>
      <c r="Q54" s="182"/>
      <c r="R54" s="183"/>
      <c r="S54" s="182"/>
      <c r="T54" s="183"/>
      <c r="U54" s="182"/>
      <c r="V54" s="183"/>
      <c r="W54" s="182"/>
      <c r="X54" s="183"/>
    </row>
    <row r="55" spans="1:24" s="155" customFormat="1" ht="15" customHeight="1" x14ac:dyDescent="0.25">
      <c r="A55" s="97">
        <f t="shared" ca="1" si="0"/>
        <v>6</v>
      </c>
      <c r="B55" s="97">
        <f t="shared" ca="1" si="1"/>
        <v>0</v>
      </c>
      <c r="C55" s="98" t="str">
        <f ca="1">IF(E55="NoPS","",IF(COUNTIF(INDIRECT($I$15),D55),VLOOKUP(H55,PS_ScientificArea[],2,0),""))</f>
        <v/>
      </c>
      <c r="D55" s="74" t="s">
        <v>70</v>
      </c>
      <c r="E55" s="98" t="str">
        <f ca="1">IF(AND(COUNTIF(DKUNI[],G55),VLOOKUP(D55,INDIRECT($I$20),2,0)="Yes"),"PS_ScientificArea[DKUNI Scientific Area]","NoPS")</f>
        <v>NoPS</v>
      </c>
      <c r="F55" s="184" t="s">
        <v>25</v>
      </c>
      <c r="G55" s="74" t="s">
        <v>74</v>
      </c>
      <c r="H55" s="74" t="s">
        <v>21</v>
      </c>
      <c r="I55" s="181">
        <f t="shared" ca="1" si="2"/>
        <v>0</v>
      </c>
      <c r="J55" s="118">
        <f t="shared" ca="1" si="3"/>
        <v>0</v>
      </c>
      <c r="K55" s="182"/>
      <c r="L55" s="183"/>
      <c r="M55" s="182"/>
      <c r="N55" s="183"/>
      <c r="O55" s="182"/>
      <c r="P55" s="183"/>
      <c r="Q55" s="182"/>
      <c r="R55" s="183"/>
      <c r="S55" s="182"/>
      <c r="T55" s="183"/>
      <c r="U55" s="182"/>
      <c r="V55" s="183"/>
      <c r="W55" s="182"/>
      <c r="X55" s="183"/>
    </row>
    <row r="56" spans="1:24" s="155" customFormat="1" ht="15" customHeight="1" x14ac:dyDescent="0.25">
      <c r="A56" s="97">
        <f t="shared" ca="1" si="0"/>
        <v>7</v>
      </c>
      <c r="B56" s="97">
        <v>20</v>
      </c>
      <c r="C56" s="98"/>
      <c r="D56" s="184"/>
      <c r="E56" s="184"/>
      <c r="F56" s="184"/>
      <c r="G56" s="184"/>
      <c r="H56" s="184"/>
      <c r="I56" s="181"/>
      <c r="J56" s="118"/>
      <c r="K56" s="182"/>
      <c r="L56" s="183"/>
      <c r="M56" s="182"/>
      <c r="N56" s="183"/>
      <c r="O56" s="182"/>
      <c r="P56" s="183"/>
      <c r="Q56" s="182"/>
      <c r="R56" s="183"/>
      <c r="S56" s="182"/>
      <c r="T56" s="183"/>
      <c r="U56" s="182"/>
      <c r="V56" s="183"/>
      <c r="W56" s="182"/>
      <c r="X56" s="183"/>
    </row>
    <row r="57" spans="1:24" s="155" customFormat="1" ht="15" customHeight="1" x14ac:dyDescent="0.25">
      <c r="A57" s="97">
        <f t="shared" ca="1" si="0"/>
        <v>8</v>
      </c>
      <c r="B57" s="97">
        <f>ROW()+100</f>
        <v>157</v>
      </c>
      <c r="C57" s="186"/>
      <c r="D57" s="189" t="s">
        <v>136</v>
      </c>
      <c r="E57" s="186"/>
      <c r="F57" s="187"/>
      <c r="G57" s="187"/>
      <c r="H57" s="187"/>
      <c r="I57" s="190">
        <f ca="1">SUM(I36:I55)</f>
        <v>0</v>
      </c>
      <c r="J57" s="191">
        <f ca="1">SUM(J36:J55)</f>
        <v>0</v>
      </c>
      <c r="K57" s="192">
        <f t="shared" ref="K57:T57" si="4">SUM(K36:K55)</f>
        <v>0</v>
      </c>
      <c r="L57" s="193">
        <f t="shared" si="4"/>
        <v>0</v>
      </c>
      <c r="M57" s="192">
        <f t="shared" si="4"/>
        <v>0</v>
      </c>
      <c r="N57" s="193">
        <f t="shared" si="4"/>
        <v>0</v>
      </c>
      <c r="O57" s="192">
        <f t="shared" si="4"/>
        <v>0</v>
      </c>
      <c r="P57" s="193">
        <f t="shared" si="4"/>
        <v>0</v>
      </c>
      <c r="Q57" s="192">
        <f t="shared" si="4"/>
        <v>0</v>
      </c>
      <c r="R57" s="193">
        <f t="shared" si="4"/>
        <v>0</v>
      </c>
      <c r="S57" s="192">
        <f t="shared" si="4"/>
        <v>0</v>
      </c>
      <c r="T57" s="193">
        <f t="shared" si="4"/>
        <v>0</v>
      </c>
      <c r="U57" s="192">
        <f t="shared" ref="U57:V57" si="5">SUM(U36:U55)</f>
        <v>0</v>
      </c>
      <c r="V57" s="193">
        <f t="shared" si="5"/>
        <v>0</v>
      </c>
      <c r="W57" s="192">
        <f>SUM(W36:W55)</f>
        <v>0</v>
      </c>
      <c r="X57" s="193">
        <f>SUM(X36:X55)</f>
        <v>0</v>
      </c>
    </row>
    <row r="58" spans="1:24" s="155" customFormat="1" ht="15" customHeight="1" x14ac:dyDescent="0.25">
      <c r="A58" s="97">
        <f t="shared" ca="1" si="0"/>
        <v>9</v>
      </c>
      <c r="B58" s="97">
        <v>20</v>
      </c>
      <c r="C58" s="98"/>
      <c r="D58" s="92"/>
      <c r="E58" s="132"/>
      <c r="F58" s="92"/>
      <c r="G58" s="92"/>
      <c r="H58" s="92"/>
      <c r="I58" s="117">
        <f ca="1">SUMIFS(58:58,$27:$27,TRUE,$34:$34,"FTE")</f>
        <v>0</v>
      </c>
      <c r="J58" s="118">
        <f ca="1">SUMIFS(58:58,$27:$27,TRUE,$34:$34,"Costs")</f>
        <v>0</v>
      </c>
      <c r="K58" s="79"/>
      <c r="L58" s="70"/>
      <c r="M58" s="79"/>
      <c r="N58" s="70"/>
      <c r="O58" s="79"/>
      <c r="P58" s="70"/>
      <c r="Q58" s="79"/>
      <c r="R58" s="70"/>
      <c r="S58" s="79"/>
      <c r="T58" s="70"/>
      <c r="U58" s="79"/>
      <c r="V58" s="70"/>
      <c r="W58" s="79"/>
      <c r="X58" s="70"/>
    </row>
    <row r="59" spans="1:24" s="38" customFormat="1" ht="15" customHeight="1" x14ac:dyDescent="0.25">
      <c r="A59" s="97">
        <f t="shared" ca="1" si="0"/>
        <v>10</v>
      </c>
      <c r="B59" s="97">
        <v>32</v>
      </c>
      <c r="C59" s="120"/>
      <c r="D59" s="26" t="s">
        <v>111</v>
      </c>
      <c r="E59" s="26"/>
      <c r="F59" s="26"/>
      <c r="G59" s="26"/>
      <c r="H59" s="26"/>
      <c r="I59" s="115" t="s">
        <v>30</v>
      </c>
      <c r="J59" s="116" t="s">
        <v>31</v>
      </c>
      <c r="K59" s="115" t="s">
        <v>28</v>
      </c>
      <c r="L59" s="116" t="s">
        <v>29</v>
      </c>
      <c r="M59" s="141" t="s">
        <v>28</v>
      </c>
      <c r="N59" s="116" t="s">
        <v>29</v>
      </c>
      <c r="O59" s="141" t="s">
        <v>28</v>
      </c>
      <c r="P59" s="116" t="s">
        <v>29</v>
      </c>
      <c r="Q59" s="141" t="s">
        <v>28</v>
      </c>
      <c r="R59" s="116" t="s">
        <v>29</v>
      </c>
      <c r="S59" s="141" t="s">
        <v>28</v>
      </c>
      <c r="T59" s="116" t="s">
        <v>29</v>
      </c>
      <c r="U59" s="141" t="s">
        <v>28</v>
      </c>
      <c r="V59" s="116" t="s">
        <v>29</v>
      </c>
      <c r="W59" s="141" t="s">
        <v>28</v>
      </c>
      <c r="X59" s="116" t="s">
        <v>29</v>
      </c>
    </row>
    <row r="60" spans="1:24" s="38" customFormat="1" ht="15" customHeight="1" x14ac:dyDescent="0.25">
      <c r="A60" s="97">
        <f t="shared" ca="1" si="0"/>
        <v>11</v>
      </c>
      <c r="B60" s="97">
        <f>ROW()+100</f>
        <v>160</v>
      </c>
      <c r="C60" s="92"/>
      <c r="D60" s="92" t="s">
        <v>17</v>
      </c>
      <c r="E60" s="92"/>
      <c r="F60" s="162"/>
      <c r="G60" s="27">
        <f>INDEX(ProjectSupplement[],1,2)</f>
        <v>250000</v>
      </c>
      <c r="H60" s="28" t="s">
        <v>19</v>
      </c>
      <c r="I60" s="181">
        <f ca="1">SUMIFS(60:60,$27:$27,TRUE,$59:$59,"FTE")</f>
        <v>0</v>
      </c>
      <c r="J60" s="118">
        <f ca="1">I60*G60</f>
        <v>0</v>
      </c>
      <c r="K60" s="198">
        <f ca="1">SUMIFS(K:K,$C:$C,"wet")</f>
        <v>0</v>
      </c>
      <c r="L60" s="73">
        <f ca="1">K60*$G$60</f>
        <v>0</v>
      </c>
      <c r="M60" s="198">
        <f ca="1">SUMIFS(M:M,$C:$C,"wet")</f>
        <v>0</v>
      </c>
      <c r="N60" s="73">
        <f ca="1">M60*$G$60</f>
        <v>0</v>
      </c>
      <c r="O60" s="198">
        <f ca="1">SUMIFS(O:O,$C:$C,"wet")</f>
        <v>0</v>
      </c>
      <c r="P60" s="73">
        <f ca="1">O60*$G$60</f>
        <v>0</v>
      </c>
      <c r="Q60" s="198">
        <f ca="1">SUMIFS(Q:Q,$C:$C,"wet")</f>
        <v>0</v>
      </c>
      <c r="R60" s="73">
        <f ca="1">Q60*$G$60</f>
        <v>0</v>
      </c>
      <c r="S60" s="198">
        <f ca="1">SUMIFS(S:S,$C:$C,"wet")</f>
        <v>0</v>
      </c>
      <c r="T60" s="73">
        <f ca="1">S60*$G$60</f>
        <v>0</v>
      </c>
      <c r="U60" s="198">
        <f ca="1">SUMIFS(U:U,$C:$C,"wet")</f>
        <v>0</v>
      </c>
      <c r="V60" s="73">
        <f ca="1">U60*$G$60</f>
        <v>0</v>
      </c>
      <c r="W60" s="198">
        <f ca="1">SUMIFS(W:W,$C:$C,"wet")</f>
        <v>0</v>
      </c>
      <c r="X60" s="73">
        <f ca="1">W60*$G$60</f>
        <v>0</v>
      </c>
    </row>
    <row r="61" spans="1:24" s="38" customFormat="1" ht="15" customHeight="1" x14ac:dyDescent="0.25">
      <c r="A61" s="97">
        <f t="shared" ca="1" si="0"/>
        <v>12</v>
      </c>
      <c r="B61" s="97">
        <f>ROW()+100</f>
        <v>161</v>
      </c>
      <c r="C61" s="92"/>
      <c r="D61" s="92" t="s">
        <v>18</v>
      </c>
      <c r="E61" s="92"/>
      <c r="F61" s="162"/>
      <c r="G61" s="29">
        <f>INDEX(ProjectSupplement[],2,2)</f>
        <v>200000</v>
      </c>
      <c r="H61" s="28" t="s">
        <v>19</v>
      </c>
      <c r="I61" s="181">
        <f ca="1">SUMIFS(61:61,$27:$27,TRUE,$59:$59,"FTE")</f>
        <v>0</v>
      </c>
      <c r="J61" s="118">
        <f ca="1">I61*G61</f>
        <v>0</v>
      </c>
      <c r="K61" s="198">
        <f ca="1">SUMIFS(K:K,$C:$C,"dry")</f>
        <v>0</v>
      </c>
      <c r="L61" s="73">
        <f ca="1">K61*$G$61</f>
        <v>0</v>
      </c>
      <c r="M61" s="198">
        <f ca="1">SUMIFS(M:M,$C:$C,"dry")</f>
        <v>0</v>
      </c>
      <c r="N61" s="73">
        <f ca="1">M61*$G$61</f>
        <v>0</v>
      </c>
      <c r="O61" s="198">
        <f ca="1">SUMIFS(O:O,$C:$C,"dry")</f>
        <v>0</v>
      </c>
      <c r="P61" s="73">
        <f ca="1">O61*$G$61</f>
        <v>0</v>
      </c>
      <c r="Q61" s="198">
        <f ca="1">SUMIFS(Q:Q,$C:$C,"dry")</f>
        <v>0</v>
      </c>
      <c r="R61" s="73">
        <f ca="1">Q61*$G$61</f>
        <v>0</v>
      </c>
      <c r="S61" s="198">
        <f ca="1">SUMIFS(S:S,$C:$C,"dry")</f>
        <v>0</v>
      </c>
      <c r="T61" s="73">
        <f ca="1">S61*$G$61</f>
        <v>0</v>
      </c>
      <c r="U61" s="198">
        <f ca="1">SUMIFS(U:U,$C:$C,"dry")</f>
        <v>0</v>
      </c>
      <c r="V61" s="73">
        <f ca="1">U61*$G$61</f>
        <v>0</v>
      </c>
      <c r="W61" s="198">
        <f ca="1">SUMIFS(W:W,$C:$C,"dry")</f>
        <v>0</v>
      </c>
      <c r="X61" s="73">
        <f ca="1">W61*$G$61</f>
        <v>0</v>
      </c>
    </row>
    <row r="62" spans="1:24" s="155" customFormat="1" ht="15" customHeight="1" x14ac:dyDescent="0.25">
      <c r="A62" s="97">
        <f t="shared" ca="1" si="0"/>
        <v>13</v>
      </c>
      <c r="B62" s="97">
        <v>20</v>
      </c>
      <c r="C62" s="98"/>
      <c r="D62" s="92"/>
      <c r="E62" s="132"/>
      <c r="F62" s="92"/>
      <c r="G62" s="92"/>
      <c r="H62" s="92"/>
      <c r="I62" s="117"/>
      <c r="J62" s="118"/>
      <c r="K62" s="156"/>
      <c r="L62" s="154"/>
      <c r="M62" s="165"/>
      <c r="N62" s="154"/>
      <c r="O62" s="165"/>
      <c r="P62" s="154"/>
      <c r="Q62" s="165"/>
      <c r="R62" s="154"/>
      <c r="S62" s="165"/>
      <c r="T62" s="154"/>
      <c r="U62" s="165"/>
      <c r="V62" s="154"/>
      <c r="W62" s="165"/>
      <c r="X62" s="154"/>
    </row>
    <row r="63" spans="1:24" s="38" customFormat="1" ht="15" customHeight="1" x14ac:dyDescent="0.25">
      <c r="A63" s="97">
        <f t="shared" ca="1" si="0"/>
        <v>14</v>
      </c>
      <c r="B63" s="97">
        <v>33</v>
      </c>
      <c r="C63" s="120"/>
      <c r="D63" s="26" t="s">
        <v>64</v>
      </c>
      <c r="E63" s="138"/>
      <c r="F63" s="26"/>
      <c r="G63" s="26"/>
      <c r="H63" s="26"/>
      <c r="I63" s="267" t="s">
        <v>31</v>
      </c>
      <c r="J63" s="268"/>
      <c r="K63" s="261" t="s">
        <v>29</v>
      </c>
      <c r="L63" s="262"/>
      <c r="M63" s="261" t="s">
        <v>29</v>
      </c>
      <c r="N63" s="262"/>
      <c r="O63" s="261" t="s">
        <v>29</v>
      </c>
      <c r="P63" s="262"/>
      <c r="Q63" s="261" t="s">
        <v>29</v>
      </c>
      <c r="R63" s="262"/>
      <c r="S63" s="261" t="s">
        <v>29</v>
      </c>
      <c r="T63" s="262"/>
      <c r="U63" s="261" t="s">
        <v>29</v>
      </c>
      <c r="V63" s="262"/>
      <c r="W63" s="261" t="s">
        <v>29</v>
      </c>
      <c r="X63" s="262"/>
    </row>
    <row r="64" spans="1:24" s="38" customFormat="1" ht="15" customHeight="1" x14ac:dyDescent="0.25">
      <c r="A64" s="97">
        <f t="shared" ca="1" si="0"/>
        <v>14</v>
      </c>
      <c r="B64" s="97"/>
      <c r="C64" s="142"/>
      <c r="D64" s="143" t="s">
        <v>98</v>
      </c>
      <c r="E64" s="143"/>
      <c r="F64" s="72"/>
      <c r="G64" s="72"/>
      <c r="H64" s="72"/>
      <c r="I64" s="39"/>
      <c r="J64" s="130"/>
      <c r="K64" s="145" t="s">
        <v>87</v>
      </c>
      <c r="L64" s="130"/>
      <c r="M64" s="148"/>
      <c r="N64" s="130"/>
      <c r="O64" s="148"/>
      <c r="P64" s="130"/>
      <c r="Q64" s="148"/>
      <c r="R64" s="130"/>
      <c r="S64" s="148"/>
      <c r="T64" s="130"/>
      <c r="U64" s="148"/>
      <c r="V64" s="130"/>
      <c r="W64" s="148"/>
      <c r="X64" s="130"/>
    </row>
    <row r="65" spans="1:24" s="38" customFormat="1" ht="15" customHeight="1" x14ac:dyDescent="0.25">
      <c r="A65" s="97">
        <f t="shared" ca="1" si="0"/>
        <v>14</v>
      </c>
      <c r="B65" s="97">
        <f t="shared" ref="B65:B84" ca="1" si="6">IF(D65&lt;&gt;INDEX(INDIRECT($I$16),1),ROW()+200,0)</f>
        <v>0</v>
      </c>
      <c r="C65" s="92"/>
      <c r="D65" s="74" t="s">
        <v>26</v>
      </c>
      <c r="E65" s="74"/>
      <c r="F65" s="184" t="s">
        <v>157</v>
      </c>
      <c r="G65" s="74"/>
      <c r="H65" s="92"/>
      <c r="I65" s="263">
        <f t="shared" ref="I65:I85" ca="1" si="7">SUMIFS(65:65,$27:$27,TRUE,$63:$63,"Costs")</f>
        <v>0</v>
      </c>
      <c r="J65" s="264"/>
      <c r="K65" s="265"/>
      <c r="L65" s="266"/>
      <c r="M65" s="265"/>
      <c r="N65" s="266"/>
      <c r="O65" s="265"/>
      <c r="P65" s="266"/>
      <c r="Q65" s="265"/>
      <c r="R65" s="266"/>
      <c r="S65" s="265"/>
      <c r="T65" s="266"/>
      <c r="U65" s="265"/>
      <c r="V65" s="266"/>
      <c r="W65" s="265"/>
      <c r="X65" s="266"/>
    </row>
    <row r="66" spans="1:24" s="38" customFormat="1" ht="15" customHeight="1" x14ac:dyDescent="0.25">
      <c r="A66" s="97">
        <f t="shared" ca="1" si="0"/>
        <v>14</v>
      </c>
      <c r="B66" s="97">
        <f t="shared" ca="1" si="6"/>
        <v>0</v>
      </c>
      <c r="C66" s="92"/>
      <c r="D66" s="74" t="s">
        <v>26</v>
      </c>
      <c r="E66" s="74"/>
      <c r="F66" s="184" t="s">
        <v>157</v>
      </c>
      <c r="G66" s="74"/>
      <c r="H66" s="92"/>
      <c r="I66" s="263">
        <f t="shared" ca="1" si="7"/>
        <v>0</v>
      </c>
      <c r="J66" s="264"/>
      <c r="K66" s="265"/>
      <c r="L66" s="266"/>
      <c r="M66" s="265"/>
      <c r="N66" s="266"/>
      <c r="O66" s="265"/>
      <c r="P66" s="266"/>
      <c r="Q66" s="265"/>
      <c r="R66" s="266"/>
      <c r="S66" s="265"/>
      <c r="T66" s="266"/>
      <c r="U66" s="265"/>
      <c r="V66" s="266"/>
      <c r="W66" s="265"/>
      <c r="X66" s="266"/>
    </row>
    <row r="67" spans="1:24" s="38" customFormat="1" ht="15" customHeight="1" x14ac:dyDescent="0.25">
      <c r="A67" s="97">
        <f t="shared" ca="1" si="0"/>
        <v>14</v>
      </c>
      <c r="B67" s="97">
        <f t="shared" ca="1" si="6"/>
        <v>0</v>
      </c>
      <c r="C67" s="92"/>
      <c r="D67" s="74" t="s">
        <v>26</v>
      </c>
      <c r="E67" s="74"/>
      <c r="F67" s="184" t="s">
        <v>157</v>
      </c>
      <c r="G67" s="74"/>
      <c r="H67" s="92"/>
      <c r="I67" s="263">
        <f t="shared" ca="1" si="7"/>
        <v>0</v>
      </c>
      <c r="J67" s="264"/>
      <c r="K67" s="265"/>
      <c r="L67" s="266"/>
      <c r="M67" s="265"/>
      <c r="N67" s="266"/>
      <c r="O67" s="265"/>
      <c r="P67" s="266"/>
      <c r="Q67" s="265"/>
      <c r="R67" s="266"/>
      <c r="S67" s="265"/>
      <c r="T67" s="266"/>
      <c r="U67" s="265"/>
      <c r="V67" s="266"/>
      <c r="W67" s="265"/>
      <c r="X67" s="266"/>
    </row>
    <row r="68" spans="1:24" s="38" customFormat="1" ht="15" customHeight="1" x14ac:dyDescent="0.25">
      <c r="A68" s="97">
        <f t="shared" ca="1" si="0"/>
        <v>14</v>
      </c>
      <c r="B68" s="97">
        <f t="shared" ca="1" si="6"/>
        <v>0</v>
      </c>
      <c r="C68" s="92"/>
      <c r="D68" s="74" t="s">
        <v>26</v>
      </c>
      <c r="E68" s="74"/>
      <c r="F68" s="184" t="s">
        <v>157</v>
      </c>
      <c r="G68" s="74"/>
      <c r="H68" s="92"/>
      <c r="I68" s="263">
        <f t="shared" ca="1" si="7"/>
        <v>0</v>
      </c>
      <c r="J68" s="264"/>
      <c r="K68" s="265"/>
      <c r="L68" s="266"/>
      <c r="M68" s="265"/>
      <c r="N68" s="266"/>
      <c r="O68" s="265"/>
      <c r="P68" s="266"/>
      <c r="Q68" s="265"/>
      <c r="R68" s="266"/>
      <c r="S68" s="265"/>
      <c r="T68" s="266"/>
      <c r="U68" s="265"/>
      <c r="V68" s="266"/>
      <c r="W68" s="265"/>
      <c r="X68" s="266"/>
    </row>
    <row r="69" spans="1:24" s="38" customFormat="1" ht="15" customHeight="1" x14ac:dyDescent="0.25">
      <c r="A69" s="97">
        <f t="shared" ca="1" si="0"/>
        <v>14</v>
      </c>
      <c r="B69" s="97">
        <f t="shared" ca="1" si="6"/>
        <v>0</v>
      </c>
      <c r="C69" s="92"/>
      <c r="D69" s="74" t="s">
        <v>26</v>
      </c>
      <c r="E69" s="74"/>
      <c r="F69" s="184" t="s">
        <v>157</v>
      </c>
      <c r="G69" s="74"/>
      <c r="H69" s="92"/>
      <c r="I69" s="263">
        <f t="shared" ca="1" si="7"/>
        <v>0</v>
      </c>
      <c r="J69" s="264"/>
      <c r="K69" s="265"/>
      <c r="L69" s="266"/>
      <c r="M69" s="265"/>
      <c r="N69" s="266"/>
      <c r="O69" s="265"/>
      <c r="P69" s="266"/>
      <c r="Q69" s="265"/>
      <c r="R69" s="266"/>
      <c r="S69" s="265"/>
      <c r="T69" s="266"/>
      <c r="U69" s="265"/>
      <c r="V69" s="266"/>
      <c r="W69" s="265"/>
      <c r="X69" s="266"/>
    </row>
    <row r="70" spans="1:24" s="38" customFormat="1" ht="15" customHeight="1" x14ac:dyDescent="0.25">
      <c r="A70" s="97">
        <f t="shared" ca="1" si="0"/>
        <v>14</v>
      </c>
      <c r="B70" s="97">
        <f t="shared" ca="1" si="6"/>
        <v>0</v>
      </c>
      <c r="C70" s="92"/>
      <c r="D70" s="74" t="s">
        <v>26</v>
      </c>
      <c r="E70" s="74"/>
      <c r="F70" s="184" t="s">
        <v>157</v>
      </c>
      <c r="G70" s="74"/>
      <c r="H70" s="92"/>
      <c r="I70" s="263">
        <f t="shared" ca="1" si="7"/>
        <v>0</v>
      </c>
      <c r="J70" s="264"/>
      <c r="K70" s="265"/>
      <c r="L70" s="266"/>
      <c r="M70" s="265"/>
      <c r="N70" s="266"/>
      <c r="O70" s="265"/>
      <c r="P70" s="266"/>
      <c r="Q70" s="265"/>
      <c r="R70" s="266"/>
      <c r="S70" s="265"/>
      <c r="T70" s="266"/>
      <c r="U70" s="265"/>
      <c r="V70" s="266"/>
      <c r="W70" s="265"/>
      <c r="X70" s="266"/>
    </row>
    <row r="71" spans="1:24" s="38" customFormat="1" ht="15" customHeight="1" x14ac:dyDescent="0.25">
      <c r="A71" s="97">
        <f t="shared" ca="1" si="0"/>
        <v>14</v>
      </c>
      <c r="B71" s="97">
        <f t="shared" ca="1" si="6"/>
        <v>0</v>
      </c>
      <c r="C71" s="92"/>
      <c r="D71" s="74" t="s">
        <v>26</v>
      </c>
      <c r="E71" s="74"/>
      <c r="F71" s="184" t="s">
        <v>157</v>
      </c>
      <c r="G71" s="74"/>
      <c r="H71" s="92"/>
      <c r="I71" s="263">
        <f t="shared" ca="1" si="7"/>
        <v>0</v>
      </c>
      <c r="J71" s="264"/>
      <c r="K71" s="265"/>
      <c r="L71" s="266"/>
      <c r="M71" s="265"/>
      <c r="N71" s="266"/>
      <c r="O71" s="265"/>
      <c r="P71" s="266"/>
      <c r="Q71" s="265"/>
      <c r="R71" s="266"/>
      <c r="S71" s="265"/>
      <c r="T71" s="266"/>
      <c r="U71" s="265"/>
      <c r="V71" s="266"/>
      <c r="W71" s="265"/>
      <c r="X71" s="266"/>
    </row>
    <row r="72" spans="1:24" s="38" customFormat="1" ht="15" customHeight="1" x14ac:dyDescent="0.25">
      <c r="A72" s="97">
        <f t="shared" ca="1" si="0"/>
        <v>14</v>
      </c>
      <c r="B72" s="97">
        <f t="shared" ca="1" si="6"/>
        <v>0</v>
      </c>
      <c r="C72" s="92"/>
      <c r="D72" s="74" t="s">
        <v>26</v>
      </c>
      <c r="E72" s="74"/>
      <c r="F72" s="184" t="s">
        <v>157</v>
      </c>
      <c r="G72" s="74"/>
      <c r="H72" s="92"/>
      <c r="I72" s="263">
        <f t="shared" ca="1" si="7"/>
        <v>0</v>
      </c>
      <c r="J72" s="264"/>
      <c r="K72" s="265"/>
      <c r="L72" s="266"/>
      <c r="M72" s="265"/>
      <c r="N72" s="266"/>
      <c r="O72" s="265"/>
      <c r="P72" s="266"/>
      <c r="Q72" s="265"/>
      <c r="R72" s="266"/>
      <c r="S72" s="265"/>
      <c r="T72" s="266"/>
      <c r="U72" s="265"/>
      <c r="V72" s="266"/>
      <c r="W72" s="265"/>
      <c r="X72" s="266"/>
    </row>
    <row r="73" spans="1:24" s="38" customFormat="1" ht="15" customHeight="1" x14ac:dyDescent="0.25">
      <c r="A73" s="97">
        <f t="shared" ca="1" si="0"/>
        <v>14</v>
      </c>
      <c r="B73" s="97">
        <f t="shared" ca="1" si="6"/>
        <v>0</v>
      </c>
      <c r="C73" s="92"/>
      <c r="D73" s="74" t="s">
        <v>26</v>
      </c>
      <c r="E73" s="74"/>
      <c r="F73" s="184" t="s">
        <v>157</v>
      </c>
      <c r="G73" s="74"/>
      <c r="H73" s="92"/>
      <c r="I73" s="263">
        <f t="shared" ca="1" si="7"/>
        <v>0</v>
      </c>
      <c r="J73" s="264"/>
      <c r="K73" s="265"/>
      <c r="L73" s="266"/>
      <c r="M73" s="265"/>
      <c r="N73" s="266"/>
      <c r="O73" s="265"/>
      <c r="P73" s="266"/>
      <c r="Q73" s="265"/>
      <c r="R73" s="266"/>
      <c r="S73" s="265"/>
      <c r="T73" s="266"/>
      <c r="U73" s="265"/>
      <c r="V73" s="266"/>
      <c r="W73" s="265"/>
      <c r="X73" s="266"/>
    </row>
    <row r="74" spans="1:24" s="38" customFormat="1" ht="15" customHeight="1" x14ac:dyDescent="0.25">
      <c r="A74" s="97">
        <f t="shared" ca="1" si="0"/>
        <v>14</v>
      </c>
      <c r="B74" s="97">
        <f t="shared" ca="1" si="6"/>
        <v>0</v>
      </c>
      <c r="C74" s="92"/>
      <c r="D74" s="74" t="s">
        <v>26</v>
      </c>
      <c r="E74" s="74"/>
      <c r="F74" s="184" t="s">
        <v>157</v>
      </c>
      <c r="G74" s="74"/>
      <c r="H74" s="92"/>
      <c r="I74" s="263">
        <f t="shared" ca="1" si="7"/>
        <v>0</v>
      </c>
      <c r="J74" s="264"/>
      <c r="K74" s="265"/>
      <c r="L74" s="266"/>
      <c r="M74" s="265"/>
      <c r="N74" s="266"/>
      <c r="O74" s="265"/>
      <c r="P74" s="266"/>
      <c r="Q74" s="265"/>
      <c r="R74" s="266"/>
      <c r="S74" s="265"/>
      <c r="T74" s="266"/>
      <c r="U74" s="265"/>
      <c r="V74" s="266"/>
      <c r="W74" s="265"/>
      <c r="X74" s="266"/>
    </row>
    <row r="75" spans="1:24" s="38" customFormat="1" ht="15" customHeight="1" x14ac:dyDescent="0.25">
      <c r="A75" s="97">
        <f t="shared" ca="1" si="0"/>
        <v>14</v>
      </c>
      <c r="B75" s="97">
        <f t="shared" ca="1" si="6"/>
        <v>0</v>
      </c>
      <c r="C75" s="92"/>
      <c r="D75" s="74" t="s">
        <v>26</v>
      </c>
      <c r="E75" s="74"/>
      <c r="F75" s="184" t="s">
        <v>157</v>
      </c>
      <c r="G75" s="74"/>
      <c r="H75" s="92"/>
      <c r="I75" s="263">
        <f t="shared" ca="1" si="7"/>
        <v>0</v>
      </c>
      <c r="J75" s="264"/>
      <c r="K75" s="265"/>
      <c r="L75" s="266"/>
      <c r="M75" s="265"/>
      <c r="N75" s="266"/>
      <c r="O75" s="265"/>
      <c r="P75" s="266"/>
      <c r="Q75" s="265"/>
      <c r="R75" s="266"/>
      <c r="S75" s="265"/>
      <c r="T75" s="266"/>
      <c r="U75" s="265"/>
      <c r="V75" s="266"/>
      <c r="W75" s="265"/>
      <c r="X75" s="266"/>
    </row>
    <row r="76" spans="1:24" s="38" customFormat="1" ht="15" customHeight="1" x14ac:dyDescent="0.25">
      <c r="A76" s="97">
        <f t="shared" ca="1" si="0"/>
        <v>14</v>
      </c>
      <c r="B76" s="97">
        <f t="shared" ca="1" si="6"/>
        <v>0</v>
      </c>
      <c r="C76" s="92"/>
      <c r="D76" s="74" t="s">
        <v>26</v>
      </c>
      <c r="E76" s="74"/>
      <c r="F76" s="184" t="s">
        <v>157</v>
      </c>
      <c r="G76" s="74"/>
      <c r="H76" s="92"/>
      <c r="I76" s="263">
        <f t="shared" ca="1" si="7"/>
        <v>0</v>
      </c>
      <c r="J76" s="264"/>
      <c r="K76" s="265"/>
      <c r="L76" s="266"/>
      <c r="M76" s="265"/>
      <c r="N76" s="266"/>
      <c r="O76" s="265"/>
      <c r="P76" s="266"/>
      <c r="Q76" s="265"/>
      <c r="R76" s="266"/>
      <c r="S76" s="265"/>
      <c r="T76" s="266"/>
      <c r="U76" s="265"/>
      <c r="V76" s="266"/>
      <c r="W76" s="265"/>
      <c r="X76" s="266"/>
    </row>
    <row r="77" spans="1:24" s="38" customFormat="1" ht="15" customHeight="1" x14ac:dyDescent="0.25">
      <c r="A77" s="97">
        <f t="shared" ca="1" si="0"/>
        <v>14</v>
      </c>
      <c r="B77" s="97">
        <f t="shared" ca="1" si="6"/>
        <v>0</v>
      </c>
      <c r="C77" s="92"/>
      <c r="D77" s="74" t="s">
        <v>26</v>
      </c>
      <c r="E77" s="74"/>
      <c r="F77" s="184" t="s">
        <v>157</v>
      </c>
      <c r="G77" s="74"/>
      <c r="H77" s="92"/>
      <c r="I77" s="263">
        <f t="shared" ca="1" si="7"/>
        <v>0</v>
      </c>
      <c r="J77" s="264"/>
      <c r="K77" s="265"/>
      <c r="L77" s="266"/>
      <c r="M77" s="265"/>
      <c r="N77" s="266"/>
      <c r="O77" s="265"/>
      <c r="P77" s="266"/>
      <c r="Q77" s="265"/>
      <c r="R77" s="266"/>
      <c r="S77" s="265"/>
      <c r="T77" s="266"/>
      <c r="U77" s="265"/>
      <c r="V77" s="266"/>
      <c r="W77" s="265"/>
      <c r="X77" s="266"/>
    </row>
    <row r="78" spans="1:24" s="38" customFormat="1" ht="15" customHeight="1" x14ac:dyDescent="0.25">
      <c r="A78" s="97">
        <f t="shared" ca="1" si="0"/>
        <v>14</v>
      </c>
      <c r="B78" s="97">
        <f t="shared" ca="1" si="6"/>
        <v>0</v>
      </c>
      <c r="C78" s="92"/>
      <c r="D78" s="74" t="s">
        <v>26</v>
      </c>
      <c r="E78" s="74"/>
      <c r="F78" s="184" t="s">
        <v>157</v>
      </c>
      <c r="G78" s="74"/>
      <c r="H78" s="92"/>
      <c r="I78" s="263">
        <f t="shared" ca="1" si="7"/>
        <v>0</v>
      </c>
      <c r="J78" s="264"/>
      <c r="K78" s="265"/>
      <c r="L78" s="266"/>
      <c r="M78" s="265"/>
      <c r="N78" s="266"/>
      <c r="O78" s="265"/>
      <c r="P78" s="266"/>
      <c r="Q78" s="265"/>
      <c r="R78" s="266"/>
      <c r="S78" s="265"/>
      <c r="T78" s="266"/>
      <c r="U78" s="265"/>
      <c r="V78" s="266"/>
      <c r="W78" s="265"/>
      <c r="X78" s="266"/>
    </row>
    <row r="79" spans="1:24" s="38" customFormat="1" ht="15" customHeight="1" x14ac:dyDescent="0.25">
      <c r="A79" s="97">
        <f t="shared" ca="1" si="0"/>
        <v>14</v>
      </c>
      <c r="B79" s="97">
        <f t="shared" ca="1" si="6"/>
        <v>0</v>
      </c>
      <c r="C79" s="92"/>
      <c r="D79" s="74" t="s">
        <v>26</v>
      </c>
      <c r="E79" s="74"/>
      <c r="F79" s="184" t="s">
        <v>157</v>
      </c>
      <c r="G79" s="74"/>
      <c r="H79" s="92"/>
      <c r="I79" s="263">
        <f t="shared" ca="1" si="7"/>
        <v>0</v>
      </c>
      <c r="J79" s="264"/>
      <c r="K79" s="265"/>
      <c r="L79" s="266"/>
      <c r="M79" s="265"/>
      <c r="N79" s="266"/>
      <c r="O79" s="265"/>
      <c r="P79" s="266"/>
      <c r="Q79" s="265"/>
      <c r="R79" s="266"/>
      <c r="S79" s="265"/>
      <c r="T79" s="266"/>
      <c r="U79" s="265"/>
      <c r="V79" s="266"/>
      <c r="W79" s="265"/>
      <c r="X79" s="266"/>
    </row>
    <row r="80" spans="1:24" s="38" customFormat="1" ht="15" customHeight="1" x14ac:dyDescent="0.25">
      <c r="A80" s="97">
        <f t="shared" ca="1" si="0"/>
        <v>14</v>
      </c>
      <c r="B80" s="97">
        <f t="shared" ca="1" si="6"/>
        <v>0</v>
      </c>
      <c r="C80" s="92"/>
      <c r="D80" s="74" t="s">
        <v>26</v>
      </c>
      <c r="E80" s="74"/>
      <c r="F80" s="184" t="s">
        <v>157</v>
      </c>
      <c r="G80" s="74"/>
      <c r="H80" s="92"/>
      <c r="I80" s="263">
        <f t="shared" ca="1" si="7"/>
        <v>0</v>
      </c>
      <c r="J80" s="264"/>
      <c r="K80" s="265"/>
      <c r="L80" s="266"/>
      <c r="M80" s="265"/>
      <c r="N80" s="266"/>
      <c r="O80" s="265"/>
      <c r="P80" s="266"/>
      <c r="Q80" s="265"/>
      <c r="R80" s="266"/>
      <c r="S80" s="265"/>
      <c r="T80" s="266"/>
      <c r="U80" s="265"/>
      <c r="V80" s="266"/>
      <c r="W80" s="265"/>
      <c r="X80" s="266"/>
    </row>
    <row r="81" spans="1:24" s="38" customFormat="1" ht="15" customHeight="1" x14ac:dyDescent="0.25">
      <c r="A81" s="97">
        <f t="shared" ca="1" si="0"/>
        <v>14</v>
      </c>
      <c r="B81" s="97">
        <f t="shared" ca="1" si="6"/>
        <v>0</v>
      </c>
      <c r="C81" s="92"/>
      <c r="D81" s="74" t="s">
        <v>26</v>
      </c>
      <c r="E81" s="74"/>
      <c r="F81" s="184" t="s">
        <v>157</v>
      </c>
      <c r="G81" s="74"/>
      <c r="H81" s="92"/>
      <c r="I81" s="263">
        <f t="shared" ca="1" si="7"/>
        <v>0</v>
      </c>
      <c r="J81" s="264"/>
      <c r="K81" s="265"/>
      <c r="L81" s="266"/>
      <c r="M81" s="265"/>
      <c r="N81" s="266"/>
      <c r="O81" s="265"/>
      <c r="P81" s="266"/>
      <c r="Q81" s="265"/>
      <c r="R81" s="266"/>
      <c r="S81" s="265"/>
      <c r="T81" s="266"/>
      <c r="U81" s="265"/>
      <c r="V81" s="266"/>
      <c r="W81" s="265"/>
      <c r="X81" s="266"/>
    </row>
    <row r="82" spans="1:24" s="38" customFormat="1" ht="15" customHeight="1" x14ac:dyDescent="0.25">
      <c r="A82" s="97">
        <f t="shared" ca="1" si="0"/>
        <v>14</v>
      </c>
      <c r="B82" s="97">
        <f t="shared" ca="1" si="6"/>
        <v>0</v>
      </c>
      <c r="C82" s="92"/>
      <c r="D82" s="74" t="s">
        <v>26</v>
      </c>
      <c r="E82" s="74"/>
      <c r="F82" s="184" t="s">
        <v>157</v>
      </c>
      <c r="G82" s="74"/>
      <c r="H82" s="92"/>
      <c r="I82" s="263">
        <f t="shared" ca="1" si="7"/>
        <v>0</v>
      </c>
      <c r="J82" s="264"/>
      <c r="K82" s="265"/>
      <c r="L82" s="266"/>
      <c r="M82" s="265"/>
      <c r="N82" s="266"/>
      <c r="O82" s="265"/>
      <c r="P82" s="266"/>
      <c r="Q82" s="265"/>
      <c r="R82" s="266"/>
      <c r="S82" s="265"/>
      <c r="T82" s="266"/>
      <c r="U82" s="265"/>
      <c r="V82" s="266"/>
      <c r="W82" s="265"/>
      <c r="X82" s="266"/>
    </row>
    <row r="83" spans="1:24" s="38" customFormat="1" ht="15" customHeight="1" x14ac:dyDescent="0.25">
      <c r="A83" s="97">
        <f t="shared" ca="1" si="0"/>
        <v>14</v>
      </c>
      <c r="B83" s="97">
        <f t="shared" ca="1" si="6"/>
        <v>0</v>
      </c>
      <c r="C83" s="92"/>
      <c r="D83" s="74" t="s">
        <v>26</v>
      </c>
      <c r="E83" s="74"/>
      <c r="F83" s="184" t="s">
        <v>157</v>
      </c>
      <c r="G83" s="74"/>
      <c r="H83" s="92"/>
      <c r="I83" s="263">
        <f t="shared" ca="1" si="7"/>
        <v>0</v>
      </c>
      <c r="J83" s="264"/>
      <c r="K83" s="265"/>
      <c r="L83" s="266"/>
      <c r="M83" s="265"/>
      <c r="N83" s="266"/>
      <c r="O83" s="265"/>
      <c r="P83" s="266"/>
      <c r="Q83" s="265"/>
      <c r="R83" s="266"/>
      <c r="S83" s="265"/>
      <c r="T83" s="266"/>
      <c r="U83" s="265"/>
      <c r="V83" s="266"/>
      <c r="W83" s="265"/>
      <c r="X83" s="266"/>
    </row>
    <row r="84" spans="1:24" s="38" customFormat="1" ht="15" customHeight="1" x14ac:dyDescent="0.25">
      <c r="A84" s="97">
        <f t="shared" ca="1" si="0"/>
        <v>14</v>
      </c>
      <c r="B84" s="97">
        <f t="shared" ca="1" si="6"/>
        <v>0</v>
      </c>
      <c r="C84" s="92"/>
      <c r="D84" s="74" t="s">
        <v>26</v>
      </c>
      <c r="E84" s="74"/>
      <c r="F84" s="184" t="s">
        <v>157</v>
      </c>
      <c r="G84" s="74"/>
      <c r="H84" s="71"/>
      <c r="I84" s="263">
        <f t="shared" ca="1" si="7"/>
        <v>0</v>
      </c>
      <c r="J84" s="264"/>
      <c r="K84" s="265"/>
      <c r="L84" s="266"/>
      <c r="M84" s="265"/>
      <c r="N84" s="266"/>
      <c r="O84" s="265"/>
      <c r="P84" s="266"/>
      <c r="Q84" s="265"/>
      <c r="R84" s="266"/>
      <c r="S84" s="265"/>
      <c r="T84" s="266"/>
      <c r="U84" s="265"/>
      <c r="V84" s="266"/>
      <c r="W84" s="265"/>
      <c r="X84" s="266"/>
    </row>
    <row r="85" spans="1:24" s="38" customFormat="1" ht="15" customHeight="1" x14ac:dyDescent="0.25">
      <c r="A85" s="97">
        <f t="shared" ca="1" si="0"/>
        <v>15</v>
      </c>
      <c r="B85" s="97">
        <v>20</v>
      </c>
      <c r="C85" s="92"/>
      <c r="D85" s="184"/>
      <c r="E85" s="74"/>
      <c r="F85" s="184"/>
      <c r="G85" s="74"/>
      <c r="H85" s="71"/>
      <c r="I85" s="263">
        <f t="shared" ca="1" si="7"/>
        <v>0</v>
      </c>
      <c r="J85" s="264"/>
      <c r="K85" s="265"/>
      <c r="L85" s="266"/>
      <c r="M85" s="265"/>
      <c r="N85" s="266"/>
      <c r="O85" s="265"/>
      <c r="P85" s="266"/>
      <c r="Q85" s="265"/>
      <c r="R85" s="266"/>
      <c r="S85" s="265"/>
      <c r="T85" s="266"/>
      <c r="U85" s="265"/>
      <c r="V85" s="266"/>
      <c r="W85" s="265"/>
      <c r="X85" s="266"/>
    </row>
    <row r="86" spans="1:24" s="38" customFormat="1" ht="15" customHeight="1" x14ac:dyDescent="0.25">
      <c r="A86" s="97">
        <f t="shared" ca="1" si="0"/>
        <v>16</v>
      </c>
      <c r="B86" s="97">
        <f>ROW()+200</f>
        <v>286</v>
      </c>
      <c r="C86" s="189"/>
      <c r="D86" s="189" t="s">
        <v>146</v>
      </c>
      <c r="E86" s="187"/>
      <c r="F86" s="187"/>
      <c r="G86" s="187"/>
      <c r="H86" s="188"/>
      <c r="I86" s="271">
        <f ca="1">SUM(I65:J84)</f>
        <v>0</v>
      </c>
      <c r="J86" s="272"/>
      <c r="K86" s="269">
        <f>SUM(K65:L84)</f>
        <v>0</v>
      </c>
      <c r="L86" s="270"/>
      <c r="M86" s="269">
        <f>SUM(M65:N84)</f>
        <v>0</v>
      </c>
      <c r="N86" s="270"/>
      <c r="O86" s="269">
        <f>SUM(O65:P84)</f>
        <v>0</v>
      </c>
      <c r="P86" s="270"/>
      <c r="Q86" s="269">
        <f>SUM(Q65:R84)</f>
        <v>0</v>
      </c>
      <c r="R86" s="270"/>
      <c r="S86" s="269">
        <f>SUM(S65:T84)</f>
        <v>0</v>
      </c>
      <c r="T86" s="270"/>
      <c r="U86" s="269">
        <f>SUM(U65:V84)</f>
        <v>0</v>
      </c>
      <c r="V86" s="270"/>
      <c r="W86" s="269">
        <f>SUM(W65:X84)</f>
        <v>0</v>
      </c>
      <c r="X86" s="270"/>
    </row>
    <row r="87" spans="1:24" s="38" customFormat="1" ht="15" customHeight="1" x14ac:dyDescent="0.25">
      <c r="A87" s="97">
        <f t="shared" ca="1" si="0"/>
        <v>17</v>
      </c>
      <c r="B87" s="97">
        <v>20</v>
      </c>
      <c r="C87" s="92"/>
      <c r="D87" s="185"/>
      <c r="E87" s="92"/>
      <c r="F87" s="29"/>
      <c r="G87" s="29"/>
      <c r="H87" s="28"/>
      <c r="I87" s="263">
        <f ca="1">SUMIFS(87:87,$27:$27,TRUE,$63:$63,"Costs")</f>
        <v>0</v>
      </c>
      <c r="J87" s="264"/>
      <c r="K87" s="137"/>
      <c r="L87" s="108"/>
      <c r="M87" s="92"/>
      <c r="N87" s="108"/>
      <c r="O87" s="92"/>
      <c r="P87" s="108"/>
      <c r="Q87" s="92"/>
      <c r="R87" s="108"/>
      <c r="S87" s="92"/>
      <c r="T87" s="108"/>
      <c r="U87" s="92"/>
      <c r="V87" s="108"/>
      <c r="W87" s="92"/>
      <c r="X87" s="108"/>
    </row>
  </sheetData>
  <sheetProtection algorithmName="SHA-512" hashValue="ciHGcEA6Hfd267Pmkzsb0koVjHemtp8ya72TbnFvYGJS23GqXGiklQu+HaMcuJrmGAC94sVy2coPEU0QKYxDQg==" saltValue="8TMV4LJ5tgncYFMqOtEePQ==" spinCount="100000" sheet="1" objects="1" scenarios="1"/>
  <dataConsolidate link="1"/>
  <mergeCells count="195">
    <mergeCell ref="U86:V86"/>
    <mergeCell ref="U63:V63"/>
    <mergeCell ref="U65:V65"/>
    <mergeCell ref="U66:V66"/>
    <mergeCell ref="U67:V67"/>
    <mergeCell ref="U68:V68"/>
    <mergeCell ref="U69:V69"/>
    <mergeCell ref="U70:V70"/>
    <mergeCell ref="U71:V71"/>
    <mergeCell ref="U72:V72"/>
    <mergeCell ref="W86:X86"/>
    <mergeCell ref="I87:J87"/>
    <mergeCell ref="I86:J86"/>
    <mergeCell ref="K86:L86"/>
    <mergeCell ref="M86:N86"/>
    <mergeCell ref="O86:P86"/>
    <mergeCell ref="Q86:R86"/>
    <mergeCell ref="S86:T86"/>
    <mergeCell ref="W84:X84"/>
    <mergeCell ref="I85:J85"/>
    <mergeCell ref="K85:L85"/>
    <mergeCell ref="M85:N85"/>
    <mergeCell ref="O85:P85"/>
    <mergeCell ref="Q85:R85"/>
    <mergeCell ref="S85:T85"/>
    <mergeCell ref="W85:X85"/>
    <mergeCell ref="I84:J84"/>
    <mergeCell ref="K84:L84"/>
    <mergeCell ref="M84:N84"/>
    <mergeCell ref="O84:P84"/>
    <mergeCell ref="Q84:R84"/>
    <mergeCell ref="S84:T84"/>
    <mergeCell ref="U84:V84"/>
    <mergeCell ref="U85:V85"/>
    <mergeCell ref="W82:X82"/>
    <mergeCell ref="I83:J83"/>
    <mergeCell ref="K83:L83"/>
    <mergeCell ref="M83:N83"/>
    <mergeCell ref="O83:P83"/>
    <mergeCell ref="Q83:R83"/>
    <mergeCell ref="S83:T83"/>
    <mergeCell ref="W83:X83"/>
    <mergeCell ref="I82:J82"/>
    <mergeCell ref="K82:L82"/>
    <mergeCell ref="M82:N82"/>
    <mergeCell ref="O82:P82"/>
    <mergeCell ref="Q82:R82"/>
    <mergeCell ref="S82:T82"/>
    <mergeCell ref="U82:V82"/>
    <mergeCell ref="U83:V83"/>
    <mergeCell ref="W80:X80"/>
    <mergeCell ref="I81:J81"/>
    <mergeCell ref="K81:L81"/>
    <mergeCell ref="M81:N81"/>
    <mergeCell ref="O81:P81"/>
    <mergeCell ref="Q81:R81"/>
    <mergeCell ref="S81:T81"/>
    <mergeCell ref="W81:X81"/>
    <mergeCell ref="I80:J80"/>
    <mergeCell ref="K80:L80"/>
    <mergeCell ref="M80:N80"/>
    <mergeCell ref="O80:P80"/>
    <mergeCell ref="Q80:R80"/>
    <mergeCell ref="S80:T80"/>
    <mergeCell ref="U80:V80"/>
    <mergeCell ref="U81:V81"/>
    <mergeCell ref="W78:X78"/>
    <mergeCell ref="I79:J79"/>
    <mergeCell ref="K79:L79"/>
    <mergeCell ref="M79:N79"/>
    <mergeCell ref="O79:P79"/>
    <mergeCell ref="Q79:R79"/>
    <mergeCell ref="S79:T79"/>
    <mergeCell ref="W79:X79"/>
    <mergeCell ref="I78:J78"/>
    <mergeCell ref="K78:L78"/>
    <mergeCell ref="M78:N78"/>
    <mergeCell ref="O78:P78"/>
    <mergeCell ref="Q78:R78"/>
    <mergeCell ref="S78:T78"/>
    <mergeCell ref="U78:V78"/>
    <mergeCell ref="U79:V79"/>
    <mergeCell ref="W76:X76"/>
    <mergeCell ref="I77:J77"/>
    <mergeCell ref="K77:L77"/>
    <mergeCell ref="M77:N77"/>
    <mergeCell ref="O77:P77"/>
    <mergeCell ref="Q77:R77"/>
    <mergeCell ref="S77:T77"/>
    <mergeCell ref="W77:X77"/>
    <mergeCell ref="I76:J76"/>
    <mergeCell ref="K76:L76"/>
    <mergeCell ref="M76:N76"/>
    <mergeCell ref="O76:P76"/>
    <mergeCell ref="Q76:R76"/>
    <mergeCell ref="S76:T76"/>
    <mergeCell ref="U76:V76"/>
    <mergeCell ref="U77:V77"/>
    <mergeCell ref="W74:X74"/>
    <mergeCell ref="I75:J75"/>
    <mergeCell ref="K75:L75"/>
    <mergeCell ref="M75:N75"/>
    <mergeCell ref="O75:P75"/>
    <mergeCell ref="Q75:R75"/>
    <mergeCell ref="S75:T75"/>
    <mergeCell ref="W75:X75"/>
    <mergeCell ref="I74:J74"/>
    <mergeCell ref="K74:L74"/>
    <mergeCell ref="M74:N74"/>
    <mergeCell ref="O74:P74"/>
    <mergeCell ref="Q74:R74"/>
    <mergeCell ref="S74:T74"/>
    <mergeCell ref="U74:V74"/>
    <mergeCell ref="U75:V75"/>
    <mergeCell ref="W72:X72"/>
    <mergeCell ref="I73:J73"/>
    <mergeCell ref="K73:L73"/>
    <mergeCell ref="M73:N73"/>
    <mergeCell ref="O73:P73"/>
    <mergeCell ref="Q73:R73"/>
    <mergeCell ref="S73:T73"/>
    <mergeCell ref="W73:X73"/>
    <mergeCell ref="I72:J72"/>
    <mergeCell ref="K72:L72"/>
    <mergeCell ref="M72:N72"/>
    <mergeCell ref="O72:P72"/>
    <mergeCell ref="Q72:R72"/>
    <mergeCell ref="S72:T72"/>
    <mergeCell ref="U73:V73"/>
    <mergeCell ref="W70:X70"/>
    <mergeCell ref="I71:J71"/>
    <mergeCell ref="K71:L71"/>
    <mergeCell ref="M71:N71"/>
    <mergeCell ref="O71:P71"/>
    <mergeCell ref="Q71:R71"/>
    <mergeCell ref="S71:T71"/>
    <mergeCell ref="W71:X71"/>
    <mergeCell ref="I70:J70"/>
    <mergeCell ref="K70:L70"/>
    <mergeCell ref="M70:N70"/>
    <mergeCell ref="O70:P70"/>
    <mergeCell ref="Q70:R70"/>
    <mergeCell ref="S70:T70"/>
    <mergeCell ref="W68:X68"/>
    <mergeCell ref="I69:J69"/>
    <mergeCell ref="K69:L69"/>
    <mergeCell ref="M69:N69"/>
    <mergeCell ref="O69:P69"/>
    <mergeCell ref="Q69:R69"/>
    <mergeCell ref="S69:T69"/>
    <mergeCell ref="W69:X69"/>
    <mergeCell ref="I68:J68"/>
    <mergeCell ref="K68:L68"/>
    <mergeCell ref="M68:N68"/>
    <mergeCell ref="O68:P68"/>
    <mergeCell ref="Q68:R68"/>
    <mergeCell ref="S68:T68"/>
    <mergeCell ref="W66:X66"/>
    <mergeCell ref="I67:J67"/>
    <mergeCell ref="K67:L67"/>
    <mergeCell ref="M67:N67"/>
    <mergeCell ref="O67:P67"/>
    <mergeCell ref="Q67:R67"/>
    <mergeCell ref="S67:T67"/>
    <mergeCell ref="W67:X67"/>
    <mergeCell ref="I66:J66"/>
    <mergeCell ref="K66:L66"/>
    <mergeCell ref="M66:N66"/>
    <mergeCell ref="O66:P66"/>
    <mergeCell ref="Q66:R66"/>
    <mergeCell ref="S66:T66"/>
    <mergeCell ref="F4:G4"/>
    <mergeCell ref="F11:G11"/>
    <mergeCell ref="F15:G15"/>
    <mergeCell ref="F20:G20"/>
    <mergeCell ref="F23:G23"/>
    <mergeCell ref="F25:G25"/>
    <mergeCell ref="W63:X63"/>
    <mergeCell ref="I65:J65"/>
    <mergeCell ref="K65:L65"/>
    <mergeCell ref="M65:N65"/>
    <mergeCell ref="O65:P65"/>
    <mergeCell ref="Q65:R65"/>
    <mergeCell ref="S65:T65"/>
    <mergeCell ref="W65:X65"/>
    <mergeCell ref="I63:J63"/>
    <mergeCell ref="K63:L63"/>
    <mergeCell ref="M63:N63"/>
    <mergeCell ref="O63:P63"/>
    <mergeCell ref="Q63:R63"/>
    <mergeCell ref="S63:T63"/>
    <mergeCell ref="F12:G12"/>
    <mergeCell ref="F13:G13"/>
    <mergeCell ref="F16:G16"/>
    <mergeCell ref="F17:G17"/>
  </mergeCells>
  <conditionalFormatting sqref="C5">
    <cfRule type="expression" dxfId="22" priority="2">
      <formula>$C$5&lt;&gt;""</formula>
    </cfRule>
  </conditionalFormatting>
  <conditionalFormatting sqref="F25:G25">
    <cfRule type="expression" dxfId="21" priority="15">
      <formula>$F$25="Project duration exceeds max years"</formula>
    </cfRule>
  </conditionalFormatting>
  <conditionalFormatting sqref="G1:G12 G14:G1048576">
    <cfRule type="expression" dxfId="20" priority="45">
      <formula>AND(D1&lt;&gt;INDEX(INDIRECT($I$15),1,1),G1=INDEX(INDIRECT($I$12),1,1))</formula>
    </cfRule>
  </conditionalFormatting>
  <conditionalFormatting sqref="H1:H1048576">
    <cfRule type="expression" dxfId="19" priority="10">
      <formula>E1="NoPS"</formula>
    </cfRule>
    <cfRule type="expression" dxfId="18" priority="14">
      <formula>H1=INDEX(INDIRECT("PS_ScientificArea"),1,1)</formula>
    </cfRule>
  </conditionalFormatting>
  <conditionalFormatting sqref="H15">
    <cfRule type="expression" dxfId="17" priority="11">
      <formula>$F$15&lt;&gt;"Other Danish research institution"</formula>
    </cfRule>
  </conditionalFormatting>
  <conditionalFormatting sqref="H16">
    <cfRule type="expression" dxfId="16" priority="12">
      <formula>$F$16&lt;&gt;"Other Danish research institution"</formula>
    </cfRule>
  </conditionalFormatting>
  <conditionalFormatting sqref="H17">
    <cfRule type="expression" dxfId="15" priority="13">
      <formula>$F$17&lt;&gt;"Other Danish research institution"</formula>
    </cfRule>
  </conditionalFormatting>
  <conditionalFormatting sqref="J32">
    <cfRule type="expression" dxfId="14" priority="16">
      <formula>$F$31&lt;&gt;""</formula>
    </cfRule>
  </conditionalFormatting>
  <conditionalFormatting sqref="M1:N1048576">
    <cfRule type="expression" dxfId="13" priority="9">
      <formula>$M$30="0 months"</formula>
    </cfRule>
  </conditionalFormatting>
  <conditionalFormatting sqref="O1:P1048576">
    <cfRule type="expression" dxfId="12" priority="8">
      <formula>$O$30="0 months"</formula>
    </cfRule>
  </conditionalFormatting>
  <conditionalFormatting sqref="Q1:R1048576">
    <cfRule type="expression" dxfId="11" priority="7">
      <formula>$Q$30="0 months"</formula>
    </cfRule>
  </conditionalFormatting>
  <conditionalFormatting sqref="S1:T1048576">
    <cfRule type="expression" dxfId="10" priority="6">
      <formula>$S$30="0 months"</formula>
    </cfRule>
  </conditionalFormatting>
  <dataValidations xWindow="780" yWindow="710" count="13">
    <dataValidation type="custom" allowBlank="1" showInputMessage="1" showErrorMessage="1" error="Select title and enter max 2 decimal places_x000a_(ensure the FTE is within the limit for the given period)" sqref="K36:K55 S36:S55 M36:M55 O36:O55 Q36:Q55 W36:W55 U36:U55" xr:uid="{54A79902-159F-498D-B1CD-EF55238EFF39}">
      <formula1>AND($D36&lt;&gt;INDEX(INDIRECT($I$15),1),ISNUMBER(K36),ROUND(K36,2)=K36,K36&lt;=ROUNDUP(DATEDIF(K$29,L$29+1,"m")/12,2))</formula1>
    </dataValidation>
    <dataValidation type="custom" allowBlank="1" showInputMessage="1" showErrorMessage="1" error="Select title and enter whole numbers only" sqref="L36:L55 X36:X55 N36:N55 P36:P55 R36:R55 T36:T55 V36:V55" xr:uid="{4CF1B663-6479-49CF-B99A-2A84AE166A59}">
      <formula1>AND($D36&lt;&gt;INDEX(INDIRECT($I$15),1),ISNUMBER(L36),ROUND(L36,0)=L36)</formula1>
    </dataValidation>
    <dataValidation type="custom" allowBlank="1" showInputMessage="1" showErrorMessage="1" error="Select operational cost and enter whole numbers only" sqref="K65:X84" xr:uid="{1A9952C9-B3C6-452A-9EA3-706B47D02BF5}">
      <formula1>AND($D65&lt;&gt;INDEX(INDIRECT($I$16),1), ROUND(K65,0)=K65)</formula1>
    </dataValidation>
    <dataValidation type="list" allowBlank="1" showInputMessage="1" showErrorMessage="1" sqref="D65:D84" xr:uid="{7E7C0E31-541A-405A-9491-62A3213B2E19}">
      <formula1>INDIRECT($I$16)</formula1>
    </dataValidation>
    <dataValidation type="list" allowBlank="1" showInputMessage="1" showErrorMessage="1" sqref="F15:G17 G36:G55 G57" xr:uid="{A1C2F6FB-0D2D-4D25-AD32-FA414F7C176F}">
      <formula1>INDIRECT($I$12)</formula1>
    </dataValidation>
    <dataValidation type="list" allowBlank="1" showInputMessage="1" showErrorMessage="1" sqref="H36:H55 H57" xr:uid="{2DC5958F-31DE-433F-B7DC-5260E45464E8}">
      <formula1>INDIRECT(E36)</formula1>
    </dataValidation>
    <dataValidation type="list" allowBlank="1" showInputMessage="1" showErrorMessage="1" sqref="D36:D55" xr:uid="{4E98B001-C356-42DB-BA74-39A0CC21EB63}">
      <formula1>INDIRECT($I$15)</formula1>
    </dataValidation>
    <dataValidation type="decimal" allowBlank="1" showInputMessage="1" showErrorMessage="1" error="FTE too high for the given budget period" sqref="S59 Q59 O59 K59 M59 W59 U59" xr:uid="{A6C8329B-940A-4963-8FEB-E0EE70D27D24}">
      <formula1>0</formula1>
      <formula2>ROUNDUP(DATEDIF(K$29,L$29+1,"m")/12,1)</formula2>
    </dataValidation>
    <dataValidation type="decimal" allowBlank="1" showInputMessage="1" showErrorMessage="1" sqref="R59 P59 N59 L59 X59 Y65:XFD86 T59 V59" xr:uid="{2D28BBBD-D267-42DA-8B8C-36D6A0900106}">
      <formula1>0</formula1>
      <formula2>1000000000</formula2>
    </dataValidation>
    <dataValidation type="list" allowBlank="1" showInputMessage="1" showErrorMessage="1" sqref="F19 F22" xr:uid="{E3970CFC-AEA2-4003-A43A-52AD9A9F0868}">
      <formula1>INDIRECT("Months[Month]")</formula1>
    </dataValidation>
    <dataValidation type="list" allowBlank="1" showInputMessage="1" showErrorMessage="1" sqref="G22" xr:uid="{E66448ED-1163-4F83-9C07-712BC87F3E94}">
      <formula1>INDIRECT("Years")</formula1>
    </dataValidation>
    <dataValidation type="list" allowBlank="1" showInputMessage="1" showErrorMessage="1" sqref="G19" xr:uid="{DACA0657-575E-4DEB-B79C-5242C2E7F7B1}">
      <formula1>INDIRECT("StartYear")</formula1>
    </dataValidation>
    <dataValidation type="custom" allowBlank="1" showInputMessage="1" showErrorMessage="1" sqref="H17" xr:uid="{9CAD1595-B30A-406D-A3A0-2D79E04761BA}">
      <formula1>OR(F17="Other Danish research institution",F18="Other Danish research institution")</formula1>
    </dataValidation>
  </dataValidations>
  <pageMargins left="0.25" right="0.25" top="0.75" bottom="0.75" header="0.3" footer="0.3"/>
  <pageSetup paperSize="9"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3" id="{79373E64-7EA3-424E-9B9C-12042EAFF229}">
            <xm:f>AND('Start page'!$C$22&lt;&gt;$F$4,$F$4&lt;&gt;"")</xm:f>
            <x14:dxf>
              <font>
                <color theme="2"/>
              </font>
              <fill>
                <patternFill>
                  <bgColor theme="2"/>
                </patternFill>
              </fill>
              <border>
                <left/>
                <right/>
                <top/>
                <bottom/>
                <vertical/>
                <horizontal/>
              </border>
            </x14:dxf>
          </x14:cfRule>
          <xm:sqref>A2:T12 U2:XFD1048576 A13:F13 H13:T13 A14:T1048576</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709430-49CE-4F8A-9F06-CCBBC516F21F}">
  <sheetPr codeName="Sheet11">
    <pageSetUpPr fitToPage="1"/>
  </sheetPr>
  <dimension ref="A1:V79"/>
  <sheetViews>
    <sheetView showGridLines="0" zoomScaleNormal="100" workbookViewId="0"/>
  </sheetViews>
  <sheetFormatPr defaultColWidth="0" defaultRowHeight="15" customHeight="1" zeroHeight="1" x14ac:dyDescent="0.25"/>
  <cols>
    <col min="1" max="2" width="1.7109375" style="125" customWidth="1"/>
    <col min="3" max="3" width="1.7109375" style="135" customWidth="1"/>
    <col min="4" max="4" width="40.7109375" style="135" customWidth="1"/>
    <col min="5" max="5" width="1.7109375" style="135" customWidth="1"/>
    <col min="6" max="7" width="23.7109375" style="135" customWidth="1"/>
    <col min="8" max="8" width="25.7109375" style="135" customWidth="1"/>
    <col min="9" max="22" width="13.7109375" style="135" customWidth="1"/>
    <col min="23" max="16384" width="13.7109375" style="21" hidden="1"/>
  </cols>
  <sheetData>
    <row r="1" spans="1:22" ht="49.5" customHeight="1" x14ac:dyDescent="0.25">
      <c r="C1" s="82"/>
      <c r="D1" s="81"/>
      <c r="E1" s="81"/>
      <c r="F1" s="81"/>
      <c r="G1" s="81"/>
      <c r="H1" s="81"/>
      <c r="I1" s="169" t="str">
        <f>HYPERLINK("#'Start page'!$A$1","Go to start page")</f>
        <v>Go to start page</v>
      </c>
      <c r="J1" s="170"/>
      <c r="K1" s="169" t="str">
        <f>HYPERLINK("#'Finalized budget'!$A$1","Go to finalized budget")</f>
        <v>Go to finalized budget</v>
      </c>
      <c r="L1" s="100"/>
      <c r="M1" s="81"/>
      <c r="N1" s="81"/>
      <c r="O1" s="81"/>
      <c r="P1" s="81"/>
      <c r="Q1" s="81"/>
      <c r="R1" s="81"/>
      <c r="S1" s="81"/>
      <c r="T1" s="81"/>
      <c r="U1" s="81"/>
      <c r="V1" s="81"/>
    </row>
    <row r="2" spans="1:22" s="90" customFormat="1" ht="15" customHeight="1" x14ac:dyDescent="0.25">
      <c r="A2" s="102"/>
      <c r="B2" s="102"/>
      <c r="C2" s="86"/>
      <c r="D2" s="84" t="s">
        <v>37</v>
      </c>
      <c r="E2" s="84"/>
      <c r="F2" s="85"/>
      <c r="G2" s="85"/>
      <c r="H2" s="85"/>
      <c r="I2" s="86"/>
      <c r="J2" s="86"/>
      <c r="K2" s="86"/>
      <c r="L2" s="86"/>
      <c r="M2" s="86"/>
      <c r="N2" s="86"/>
      <c r="O2" s="86"/>
      <c r="P2" s="86"/>
      <c r="Q2" s="86"/>
      <c r="R2" s="86"/>
      <c r="S2" s="86"/>
      <c r="T2" s="86"/>
      <c r="U2" s="86"/>
      <c r="V2" s="86"/>
    </row>
    <row r="3" spans="1:22" s="90" customFormat="1" ht="15" customHeight="1" x14ac:dyDescent="0.25">
      <c r="A3" s="102"/>
      <c r="B3" s="102"/>
      <c r="C3" s="9"/>
      <c r="D3" s="197"/>
      <c r="E3" s="9"/>
      <c r="F3" s="9"/>
      <c r="G3" s="9"/>
      <c r="H3" s="9"/>
      <c r="I3" s="9"/>
      <c r="J3" s="9"/>
      <c r="K3" s="9"/>
      <c r="L3" s="9"/>
      <c r="M3" s="9"/>
      <c r="N3" s="9"/>
      <c r="O3" s="9"/>
      <c r="P3" s="9"/>
      <c r="Q3" s="9"/>
      <c r="R3" s="9"/>
      <c r="S3" s="9"/>
      <c r="T3" s="9"/>
      <c r="U3" s="9"/>
      <c r="V3" s="9"/>
    </row>
    <row r="4" spans="1:22" s="90" customFormat="1" ht="15" customHeight="1" x14ac:dyDescent="0.25">
      <c r="A4" s="102"/>
      <c r="B4" s="102"/>
      <c r="C4" s="197"/>
      <c r="D4" s="126" t="s">
        <v>88</v>
      </c>
      <c r="E4" s="9"/>
      <c r="F4" s="251"/>
      <c r="G4" s="252"/>
      <c r="H4" s="9"/>
      <c r="I4" s="201" t="s">
        <v>147</v>
      </c>
      <c r="J4" s="9"/>
      <c r="K4" s="9"/>
      <c r="L4" s="9"/>
      <c r="M4" s="9"/>
      <c r="N4" s="9"/>
      <c r="O4" s="9"/>
      <c r="P4" s="9"/>
      <c r="Q4" s="9"/>
      <c r="R4" s="9"/>
      <c r="S4" s="9"/>
      <c r="T4" s="9"/>
      <c r="U4" s="9"/>
      <c r="V4" s="9"/>
    </row>
    <row r="5" spans="1:22" s="90" customFormat="1" ht="15" customHeight="1" x14ac:dyDescent="0.25">
      <c r="A5" s="102"/>
      <c r="B5" s="102"/>
      <c r="C5" s="19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197"/>
      <c r="E5" s="9"/>
      <c r="F5" s="9"/>
      <c r="G5" s="9"/>
      <c r="H5" s="9"/>
      <c r="I5" s="9"/>
      <c r="J5" s="9"/>
      <c r="K5" s="9"/>
      <c r="L5" s="9"/>
      <c r="M5" s="9"/>
      <c r="N5" s="9"/>
      <c r="O5" s="9"/>
      <c r="P5" s="9"/>
      <c r="Q5" s="9"/>
      <c r="R5" s="9"/>
      <c r="S5" s="9"/>
      <c r="T5" s="9"/>
      <c r="U5" s="9"/>
      <c r="V5" s="9"/>
    </row>
    <row r="6" spans="1:22" s="124" customFormat="1" ht="15" customHeight="1" x14ac:dyDescent="0.25">
      <c r="A6" s="102"/>
      <c r="B6" s="102"/>
      <c r="C6" s="83"/>
      <c r="D6" s="164"/>
      <c r="E6" s="83"/>
      <c r="F6" s="83"/>
      <c r="G6" s="83"/>
      <c r="H6" s="83"/>
      <c r="I6" s="123"/>
      <c r="J6" s="102"/>
      <c r="K6" s="102"/>
      <c r="L6" s="102"/>
      <c r="M6" s="102"/>
      <c r="N6" s="102"/>
      <c r="O6" s="102"/>
      <c r="P6" s="102"/>
      <c r="Q6" s="102"/>
      <c r="R6" s="102"/>
      <c r="S6" s="102"/>
      <c r="T6" s="102"/>
      <c r="U6" s="102"/>
      <c r="V6" s="102"/>
    </row>
    <row r="7" spans="1:22" s="124" customFormat="1" ht="15" customHeight="1" x14ac:dyDescent="0.25">
      <c r="A7" s="102"/>
      <c r="B7" s="102"/>
      <c r="C7" s="83"/>
      <c r="D7" s="194"/>
      <c r="E7" s="83"/>
      <c r="F7" s="83"/>
      <c r="G7" s="83"/>
      <c r="H7" s="83"/>
      <c r="I7" s="123"/>
      <c r="J7" s="102" t="s">
        <v>147</v>
      </c>
      <c r="K7" s="102"/>
      <c r="L7" s="102"/>
      <c r="M7" s="102"/>
      <c r="N7" s="102"/>
      <c r="O7" s="102"/>
      <c r="P7" s="102"/>
      <c r="Q7" s="102"/>
      <c r="R7" s="102"/>
      <c r="S7" s="102"/>
      <c r="T7" s="102"/>
      <c r="U7" s="102"/>
      <c r="V7" s="102"/>
    </row>
    <row r="8" spans="1:22" s="124" customFormat="1" ht="15" customHeight="1" x14ac:dyDescent="0.25">
      <c r="A8" s="102"/>
      <c r="B8" s="102"/>
      <c r="C8" s="83"/>
      <c r="D8" s="164"/>
      <c r="E8" s="83"/>
      <c r="F8" s="83"/>
      <c r="G8" s="83"/>
      <c r="H8" s="83"/>
      <c r="I8" s="123"/>
      <c r="J8" s="102"/>
      <c r="K8" s="102"/>
      <c r="L8" s="102"/>
      <c r="M8" s="102"/>
      <c r="N8" s="102"/>
      <c r="O8" s="102"/>
      <c r="P8" s="102"/>
      <c r="Q8" s="102"/>
      <c r="R8" s="102"/>
      <c r="S8" s="102"/>
      <c r="T8" s="102"/>
      <c r="U8" s="102"/>
      <c r="V8" s="102"/>
    </row>
    <row r="9" spans="1:22" s="90" customFormat="1" ht="15" customHeight="1" x14ac:dyDescent="0.25">
      <c r="A9" s="102"/>
      <c r="B9" s="102"/>
      <c r="C9" s="86"/>
      <c r="D9" s="84" t="s">
        <v>39</v>
      </c>
      <c r="E9" s="84"/>
      <c r="F9" s="85"/>
      <c r="G9" s="85"/>
      <c r="H9" s="85"/>
      <c r="I9" s="86"/>
      <c r="J9" s="86"/>
      <c r="K9" s="153"/>
      <c r="L9" s="86"/>
      <c r="M9" s="86"/>
      <c r="N9" s="86"/>
      <c r="O9" s="86"/>
      <c r="P9" s="86"/>
      <c r="Q9" s="86"/>
      <c r="R9" s="86"/>
      <c r="S9" s="86"/>
      <c r="T9" s="86"/>
      <c r="U9" s="86"/>
      <c r="V9" s="86"/>
    </row>
    <row r="10" spans="1:22" s="90" customFormat="1" ht="15" customHeight="1" x14ac:dyDescent="0.25">
      <c r="A10" s="102"/>
      <c r="B10" s="102"/>
      <c r="C10" s="9"/>
      <c r="D10" s="9"/>
      <c r="E10" s="9"/>
      <c r="F10" s="9"/>
      <c r="G10" s="9"/>
      <c r="H10" s="9"/>
      <c r="I10" s="134"/>
      <c r="J10" s="9"/>
      <c r="K10" s="9"/>
      <c r="L10" s="9"/>
      <c r="M10" s="9"/>
      <c r="N10" s="9"/>
      <c r="O10" s="9"/>
      <c r="P10" s="9"/>
      <c r="Q10" s="9"/>
      <c r="R10" s="9"/>
      <c r="S10" s="9"/>
      <c r="T10" s="9"/>
      <c r="U10" s="9"/>
      <c r="V10" s="9"/>
    </row>
    <row r="11" spans="1:22" s="90" customFormat="1" x14ac:dyDescent="0.25">
      <c r="A11" s="102"/>
      <c r="B11" s="102"/>
      <c r="C11" s="9"/>
      <c r="D11" s="126" t="s">
        <v>103</v>
      </c>
      <c r="E11" s="126"/>
      <c r="F11" s="258"/>
      <c r="G11" s="259"/>
      <c r="H11" s="9"/>
      <c r="I11" s="208" t="s">
        <v>90</v>
      </c>
      <c r="J11" s="9"/>
      <c r="K11" s="9"/>
      <c r="L11" s="9"/>
      <c r="M11" s="9"/>
      <c r="N11" s="9"/>
      <c r="O11" s="9"/>
      <c r="P11" s="9"/>
      <c r="Q11" s="9"/>
      <c r="R11" s="9"/>
      <c r="S11" s="9"/>
      <c r="T11" s="9"/>
      <c r="U11" s="9"/>
      <c r="V11" s="9"/>
    </row>
    <row r="12" spans="1:22" s="90" customFormat="1" ht="15" customHeight="1" x14ac:dyDescent="0.25">
      <c r="A12" s="102"/>
      <c r="B12" s="102"/>
      <c r="C12" s="9"/>
      <c r="D12" s="126"/>
      <c r="E12" s="126"/>
      <c r="F12" s="126"/>
      <c r="G12" s="126"/>
      <c r="H12" s="9"/>
      <c r="I12" s="210" t="e">
        <f>"Institution"&amp;VLOOKUP($F$4,GrantTypes[],2,0)</f>
        <v>#N/A</v>
      </c>
      <c r="J12" s="9"/>
      <c r="K12" s="9"/>
      <c r="L12" s="9"/>
      <c r="M12" s="9"/>
      <c r="N12" s="9"/>
      <c r="O12" s="9"/>
      <c r="P12" s="9"/>
      <c r="Q12" s="9"/>
      <c r="R12" s="9"/>
      <c r="S12" s="9"/>
      <c r="T12" s="9"/>
      <c r="U12" s="9"/>
      <c r="V12" s="9"/>
    </row>
    <row r="13" spans="1:22" s="90" customFormat="1" ht="15" customHeight="1" x14ac:dyDescent="0.25">
      <c r="A13" s="102"/>
      <c r="B13" s="102"/>
      <c r="C13" s="9"/>
      <c r="D13" s="126" t="s">
        <v>4</v>
      </c>
      <c r="E13" s="126"/>
      <c r="F13" s="258" t="s">
        <v>74</v>
      </c>
      <c r="G13" s="259"/>
      <c r="H13" s="158"/>
      <c r="I13" s="210" t="e">
        <f>"Salary"&amp;VLOOKUP($F$4,GrantTypes[],2,0)&amp;"[Salary]"</f>
        <v>#N/A</v>
      </c>
      <c r="J13" s="9"/>
      <c r="K13" s="9"/>
      <c r="L13" s="9"/>
      <c r="M13" s="9"/>
      <c r="N13" s="9"/>
      <c r="O13" s="9"/>
      <c r="P13" s="9"/>
      <c r="Q13" s="9"/>
      <c r="R13" s="9"/>
      <c r="S13" s="9"/>
      <c r="T13" s="9"/>
      <c r="U13" s="9"/>
      <c r="V13" s="9"/>
    </row>
    <row r="14" spans="1:22" s="90" customFormat="1" ht="15" customHeight="1" x14ac:dyDescent="0.25">
      <c r="A14" s="102"/>
      <c r="B14" s="102"/>
      <c r="C14" s="9"/>
      <c r="D14" s="133"/>
      <c r="E14" s="126"/>
      <c r="F14" s="99"/>
      <c r="G14" s="99"/>
      <c r="H14" s="9" t="s">
        <v>59</v>
      </c>
      <c r="I14" s="210" t="e">
        <f>"OperationalCosts"&amp;VLOOKUP($F$4,GrantTypes[],2,0)</f>
        <v>#N/A</v>
      </c>
      <c r="J14" s="9"/>
      <c r="K14" s="9"/>
      <c r="L14" s="9"/>
      <c r="M14" s="9"/>
      <c r="N14" s="9"/>
      <c r="O14" s="9"/>
      <c r="P14" s="9"/>
      <c r="Q14" s="9"/>
      <c r="R14" s="9"/>
      <c r="S14" s="9"/>
      <c r="T14" s="9"/>
      <c r="U14" s="9"/>
      <c r="V14" s="9"/>
    </row>
    <row r="15" spans="1:22" s="90" customFormat="1" ht="15" customHeight="1" x14ac:dyDescent="0.25">
      <c r="A15" s="102"/>
      <c r="B15" s="102"/>
      <c r="C15" s="9"/>
      <c r="D15" s="126" t="s">
        <v>143</v>
      </c>
      <c r="E15" s="126"/>
      <c r="F15" s="196" t="s">
        <v>120</v>
      </c>
      <c r="G15" s="196" t="s">
        <v>121</v>
      </c>
      <c r="H15" s="9"/>
      <c r="I15" s="199" t="e">
        <f>IF(VLOOKUP($F$4,GrantTypes[],3,0)=0,5,VLOOKUP($F$4,GrantTypes[],3,0))</f>
        <v>#N/A</v>
      </c>
      <c r="J15" s="9"/>
      <c r="K15" s="9"/>
      <c r="L15" s="9"/>
      <c r="M15" s="9"/>
      <c r="N15" s="9"/>
      <c r="O15" s="9"/>
      <c r="P15" s="9"/>
      <c r="Q15" s="9"/>
      <c r="R15" s="9"/>
      <c r="S15" s="9"/>
      <c r="T15" s="9"/>
      <c r="U15" s="9"/>
      <c r="V15" s="9"/>
    </row>
    <row r="16" spans="1:22" s="90" customFormat="1" x14ac:dyDescent="0.25">
      <c r="A16" s="102"/>
      <c r="B16" s="102"/>
      <c r="C16" s="9"/>
      <c r="D16" s="126" t="s">
        <v>112</v>
      </c>
      <c r="E16" s="126"/>
      <c r="F16" s="260" t="str">
        <f ca="1">IF(OR($F$15=INDEX(INDIRECT("Months"),1,1),$G$15=INDEX(INDIRECT("Years"),1)),"Select month and year above",DATE($G$15,VLOOKUP($F$15,Months[],2,0),1))</f>
        <v>Select month and year above</v>
      </c>
      <c r="G16" s="260"/>
      <c r="H16" s="76"/>
      <c r="I16" s="150"/>
      <c r="J16" s="9"/>
      <c r="K16" s="9"/>
      <c r="L16" s="9"/>
      <c r="M16" s="9"/>
      <c r="N16" s="9"/>
      <c r="O16" s="9"/>
      <c r="P16" s="9"/>
      <c r="Q16" s="9"/>
      <c r="R16" s="9"/>
      <c r="S16" s="9"/>
      <c r="T16" s="9"/>
      <c r="U16" s="9"/>
      <c r="V16" s="9"/>
    </row>
    <row r="17" spans="1:22" s="90" customFormat="1" x14ac:dyDescent="0.25">
      <c r="A17" s="102"/>
      <c r="B17" s="102"/>
      <c r="C17" s="9"/>
      <c r="D17" s="126"/>
      <c r="E17" s="126"/>
      <c r="F17" s="126"/>
      <c r="G17" s="126"/>
      <c r="H17" s="126"/>
      <c r="I17" s="150"/>
      <c r="J17" s="9"/>
      <c r="K17" s="9"/>
      <c r="L17" s="9"/>
      <c r="M17" s="9"/>
      <c r="N17" s="9"/>
      <c r="O17" s="9"/>
      <c r="P17" s="9"/>
      <c r="Q17" s="9"/>
      <c r="R17" s="9"/>
      <c r="S17" s="9"/>
      <c r="T17" s="9"/>
      <c r="U17" s="9"/>
      <c r="V17" s="9"/>
    </row>
    <row r="18" spans="1:22" s="90" customFormat="1" x14ac:dyDescent="0.25">
      <c r="A18" s="102"/>
      <c r="B18" s="102"/>
      <c r="C18" s="9"/>
      <c r="D18" s="126" t="s">
        <v>144</v>
      </c>
      <c r="E18" s="126"/>
      <c r="F18" s="196" t="s">
        <v>120</v>
      </c>
      <c r="G18" s="196" t="s">
        <v>121</v>
      </c>
      <c r="H18" s="76"/>
      <c r="I18" s="150"/>
      <c r="J18" s="9"/>
      <c r="K18" s="9"/>
      <c r="L18" s="9"/>
      <c r="M18" s="9"/>
      <c r="N18" s="9"/>
      <c r="O18" s="9"/>
      <c r="P18" s="9"/>
      <c r="Q18" s="9"/>
      <c r="R18" s="9"/>
      <c r="S18" s="9"/>
      <c r="T18" s="9"/>
      <c r="U18" s="9"/>
      <c r="V18" s="9"/>
    </row>
    <row r="19" spans="1:22" s="90" customFormat="1" x14ac:dyDescent="0.25">
      <c r="A19" s="102"/>
      <c r="B19" s="102"/>
      <c r="C19" s="128"/>
      <c r="D19" s="126" t="s">
        <v>113</v>
      </c>
      <c r="E19" s="126"/>
      <c r="F19" s="260" t="str">
        <f ca="1">IF(OR($F$18=INDEX(INDIRECT("Months"),1,1),$G$18=INDEX(INDIRECT("Years"),1)),"Select month and year above",IF($F$16&gt;DATE($G$18,VLOOKUP($F$18,Months[],2,0)+1,1)-1,"Select a date after start date",DATE($G$18,VLOOKUP($F$18,Months[],2,0)+1,1)-1))</f>
        <v>Select month and year above</v>
      </c>
      <c r="G19" s="260"/>
      <c r="H19" s="77"/>
      <c r="I19" s="179"/>
      <c r="J19" s="128"/>
      <c r="K19" s="30"/>
      <c r="L19" s="9"/>
      <c r="M19" s="9"/>
      <c r="N19" s="9"/>
      <c r="O19" s="9"/>
      <c r="P19" s="9"/>
      <c r="Q19" s="9"/>
      <c r="R19" s="9"/>
      <c r="S19" s="9"/>
      <c r="T19" s="9"/>
      <c r="U19" s="9"/>
      <c r="V19" s="9"/>
    </row>
    <row r="20" spans="1:22" s="90" customFormat="1" ht="15" customHeight="1" x14ac:dyDescent="0.25">
      <c r="A20" s="102"/>
      <c r="B20" s="102"/>
      <c r="C20" s="128"/>
      <c r="D20" s="126"/>
      <c r="E20" s="126"/>
      <c r="F20" s="195"/>
      <c r="G20" s="195"/>
      <c r="H20" s="9"/>
      <c r="I20" s="180"/>
      <c r="J20" s="9"/>
      <c r="K20" s="9"/>
      <c r="L20" s="9"/>
      <c r="M20" s="9"/>
      <c r="N20" s="9"/>
      <c r="O20" s="9"/>
      <c r="P20" s="9"/>
      <c r="Q20" s="9"/>
      <c r="R20" s="9"/>
      <c r="S20" s="9"/>
      <c r="T20" s="9"/>
      <c r="U20" s="9"/>
      <c r="V20" s="9"/>
    </row>
    <row r="21" spans="1:22" s="90" customFormat="1" ht="15" customHeight="1" x14ac:dyDescent="0.25">
      <c r="A21" s="102"/>
      <c r="B21" s="102"/>
      <c r="C21" s="9"/>
      <c r="D21" s="126" t="e">
        <f>"Project duration"&amp;IF(VLOOKUP($F$4,GrantTypes[],2,0)=0,""," (max "&amp;I15&amp;" project year(s))")&amp;":"</f>
        <v>#N/A</v>
      </c>
      <c r="E21" s="126"/>
      <c r="F21" s="251" t="str">
        <f ca="1">IFERROR(IF(AND(ISNUMBER(F16),ISNUMBER(F19),$F$19&gt;EDATE($F$16,12*$I$15)),"Project duration exceeds max years",DATEDIF($F$16,$F$19+1,"y")&amp;" years, "&amp;DATEDIF($F$16,$F$19+1,"ym")&amp;" months"),"Select or revisit project dates")</f>
        <v>Select or revisit project dates</v>
      </c>
      <c r="G21" s="252"/>
      <c r="H21" s="127"/>
      <c r="I21" s="180"/>
      <c r="J21" s="9"/>
      <c r="K21" s="9"/>
      <c r="L21" s="9"/>
      <c r="M21" s="9"/>
      <c r="N21" s="9"/>
      <c r="O21" s="9"/>
      <c r="P21" s="9"/>
      <c r="Q21" s="9"/>
      <c r="R21" s="9"/>
      <c r="S21" s="9"/>
      <c r="T21" s="9"/>
      <c r="U21" s="9"/>
      <c r="V21" s="9"/>
    </row>
    <row r="22" spans="1:22" s="90" customFormat="1" ht="15" customHeight="1" x14ac:dyDescent="0.25">
      <c r="A22" s="102"/>
      <c r="B22" s="102"/>
      <c r="C22" s="9"/>
      <c r="D22" s="126"/>
      <c r="E22" s="126"/>
      <c r="F22" s="92"/>
      <c r="G22" s="92"/>
      <c r="H22" s="9"/>
      <c r="I22" s="134"/>
      <c r="J22" s="9"/>
      <c r="K22" s="9"/>
      <c r="L22" s="9"/>
      <c r="M22" s="9"/>
      <c r="N22" s="9"/>
      <c r="O22" s="9"/>
      <c r="P22" s="9"/>
      <c r="Q22" s="9"/>
      <c r="R22" s="9"/>
      <c r="S22" s="9"/>
      <c r="T22" s="9"/>
      <c r="U22" s="9"/>
      <c r="V22" s="75"/>
    </row>
    <row r="23" spans="1:22" s="124" customFormat="1" ht="15" customHeight="1" x14ac:dyDescent="0.25">
      <c r="A23" s="102"/>
      <c r="B23" s="102"/>
      <c r="C23" s="102"/>
      <c r="D23" s="102"/>
      <c r="E23" s="102"/>
      <c r="F23" s="102"/>
      <c r="G23" s="102"/>
      <c r="H23" s="102"/>
      <c r="I23" s="68" t="e">
        <f>VLOOKUP($F$4,GrantTypes[],4,0)</f>
        <v>#N/A</v>
      </c>
      <c r="J23" s="68" t="e">
        <f>VLOOKUP($F$4,GrantTypes[],5,0)</f>
        <v>#N/A</v>
      </c>
      <c r="K23" s="102" t="b">
        <f ca="1">L23</f>
        <v>1</v>
      </c>
      <c r="L23" s="102" t="b">
        <f ca="1">IF(L25=J25,FALSE,TRUE)</f>
        <v>1</v>
      </c>
      <c r="M23" s="102" t="b">
        <f ca="1">N23</f>
        <v>1</v>
      </c>
      <c r="N23" s="102" t="b">
        <f ca="1">IF(N25=L25,FALSE,TRUE)</f>
        <v>1</v>
      </c>
      <c r="O23" s="102" t="b">
        <f ca="1">P23</f>
        <v>1</v>
      </c>
      <c r="P23" s="102" t="b">
        <f ca="1">IF(P25=N25,FALSE,TRUE)</f>
        <v>1</v>
      </c>
      <c r="Q23" s="102" t="b">
        <f ca="1">R23</f>
        <v>1</v>
      </c>
      <c r="R23" s="102" t="b">
        <f ca="1">IF(R25=P25,FALSE,TRUE)</f>
        <v>1</v>
      </c>
      <c r="S23" s="102" t="b">
        <f ca="1">T23</f>
        <v>1</v>
      </c>
      <c r="T23" s="102" t="b">
        <f ca="1">IF(T25=R25,FALSE,TRUE)</f>
        <v>1</v>
      </c>
      <c r="U23" s="102" t="b">
        <f ca="1">V23</f>
        <v>1</v>
      </c>
      <c r="V23" s="102" t="b">
        <f ca="1">IF(V25=T25,FALSE,TRUE)</f>
        <v>1</v>
      </c>
    </row>
    <row r="24" spans="1:22" s="90" customFormat="1" ht="15" customHeight="1" x14ac:dyDescent="0.25">
      <c r="A24" s="102"/>
      <c r="B24" s="102"/>
      <c r="C24" s="86"/>
      <c r="D24" s="84" t="s">
        <v>40</v>
      </c>
      <c r="E24" s="84"/>
      <c r="F24" s="85"/>
      <c r="G24" s="85"/>
      <c r="H24" s="86"/>
      <c r="I24" s="87" t="s">
        <v>14</v>
      </c>
      <c r="J24" s="88"/>
      <c r="K24" s="89" t="str">
        <f ca="1">IFERROR(YEAR($F$16),"")</f>
        <v/>
      </c>
      <c r="L24" s="88"/>
      <c r="M24" s="89" t="str">
        <f ca="1">IFERROR(K24+1,"")</f>
        <v/>
      </c>
      <c r="N24" s="88"/>
      <c r="O24" s="89" t="str">
        <f ca="1">IFERROR(M24+1,"")</f>
        <v/>
      </c>
      <c r="P24" s="88"/>
      <c r="Q24" s="89" t="str">
        <f ca="1">IFERROR(O24+1,"")</f>
        <v/>
      </c>
      <c r="R24" s="88"/>
      <c r="S24" s="89" t="str">
        <f ca="1">IFERROR(Q24+1,"")</f>
        <v/>
      </c>
      <c r="T24" s="88"/>
      <c r="U24" s="89" t="str">
        <f ca="1">IFERROR(S24+1,"")</f>
        <v/>
      </c>
      <c r="V24" s="88"/>
    </row>
    <row r="25" spans="1:22" s="38" customFormat="1" ht="15" customHeight="1" x14ac:dyDescent="0.25">
      <c r="A25" s="97">
        <v>1</v>
      </c>
      <c r="B25" s="97">
        <v>1</v>
      </c>
      <c r="C25" s="92"/>
      <c r="D25" s="91" t="s">
        <v>94</v>
      </c>
      <c r="E25" s="91"/>
      <c r="F25" s="92"/>
      <c r="G25" s="92"/>
      <c r="H25" s="92"/>
      <c r="I25" s="103"/>
      <c r="J25" s="104"/>
      <c r="K25" s="93">
        <f ca="1">MAX($F$16,J25+1)</f>
        <v>1</v>
      </c>
      <c r="L25" s="94">
        <f ca="1">MIN($F$19,DATE(YEAR(K25),12,31))</f>
        <v>366</v>
      </c>
      <c r="M25" s="93">
        <f ca="1">MAX($F$16,L25+1)</f>
        <v>367</v>
      </c>
      <c r="N25" s="94">
        <f ca="1">MIN($F$19,DATE(YEAR(M25),12,31))</f>
        <v>731</v>
      </c>
      <c r="O25" s="93">
        <f ca="1">MAX($F$16,N25+1)</f>
        <v>732</v>
      </c>
      <c r="P25" s="94">
        <f ca="1">MIN($F$19,DATE(YEAR(O25),12,31))</f>
        <v>1096</v>
      </c>
      <c r="Q25" s="93">
        <f ca="1">MAX($F$16,P25+1)</f>
        <v>1097</v>
      </c>
      <c r="R25" s="94">
        <f ca="1">MIN($F$19,DATE(YEAR(Q25),12,31))</f>
        <v>1461</v>
      </c>
      <c r="S25" s="93">
        <f ca="1">MAX($F$16,R25+1)</f>
        <v>1462</v>
      </c>
      <c r="T25" s="94">
        <f ca="1">MIN($F$19,DATE(YEAR(S25),12,31))</f>
        <v>1827</v>
      </c>
      <c r="U25" s="93">
        <f ca="1">MAX($F$16,T25+1)</f>
        <v>1828</v>
      </c>
      <c r="V25" s="94">
        <f ca="1">MIN($F$19,DATE(YEAR(U25),12,31))</f>
        <v>2192</v>
      </c>
    </row>
    <row r="26" spans="1:22" s="38" customFormat="1" ht="15" customHeight="1" x14ac:dyDescent="0.25">
      <c r="A26" s="97">
        <f>IF(B26&gt;0,A25+1,A25)</f>
        <v>2</v>
      </c>
      <c r="B26" s="97">
        <v>2</v>
      </c>
      <c r="C26" s="92"/>
      <c r="D26" s="92" t="s">
        <v>27</v>
      </c>
      <c r="E26" s="92"/>
      <c r="F26" s="132"/>
      <c r="G26" s="131"/>
      <c r="H26" s="92"/>
      <c r="I26" s="105"/>
      <c r="J26" s="106"/>
      <c r="K26" s="13" t="str">
        <f ca="1">IFERROR(DATEDIF(K25,L25+1,"m")&amp;" months",0)</f>
        <v>12 months</v>
      </c>
      <c r="L26" s="95"/>
      <c r="M26" s="13" t="str">
        <f ca="1">IFERROR(DATEDIF(M25,N25+1,"m")&amp;" months",0)</f>
        <v>12 months</v>
      </c>
      <c r="N26" s="95"/>
      <c r="O26" s="13" t="str">
        <f ca="1">IFERROR(DATEDIF(O25,P25+1,"m")&amp;" months",0)</f>
        <v>12 months</v>
      </c>
      <c r="P26" s="95"/>
      <c r="Q26" s="13" t="str">
        <f ca="1">IFERROR(DATEDIF(Q25,R25+1,"m")&amp;" months",0)</f>
        <v>12 months</v>
      </c>
      <c r="R26" s="95"/>
      <c r="S26" s="13" t="str">
        <f ca="1">IFERROR(DATEDIF(S25,T25+1,"m")&amp;" months",0)</f>
        <v>12 months</v>
      </c>
      <c r="T26" s="95"/>
      <c r="U26" s="13" t="str">
        <f ca="1">IFERROR(DATEDIF(U25,V25+1,"m")&amp;" months",0)</f>
        <v>12 months</v>
      </c>
      <c r="V26" s="95"/>
    </row>
    <row r="27" spans="1:22" s="38" customFormat="1" ht="15" customHeight="1" x14ac:dyDescent="0.25">
      <c r="A27" s="97">
        <f t="shared" ref="A27:A79" si="0">IF(B27&gt;0,A26+1,A26)</f>
        <v>3</v>
      </c>
      <c r="B27" s="97">
        <v>20</v>
      </c>
      <c r="C27" s="92"/>
      <c r="D27" s="92"/>
      <c r="E27" s="92"/>
      <c r="F27" s="132" t="str">
        <f ca="1">IF($J$28=0, "",
    IF($J$28&lt;$I$23, "Please note that minimum budget amount for this grant is DKK "&amp;IF($I$23&gt;1000000, $I$23/1000000&amp;"M", $I$23/1000&amp;"K"),
        IF($J$23=0, "",
            IF($J$28&gt;$J$23, "Please note that maximum budget amount for this grant is DKK "&amp;IF($J$23&gt;1000000, $J$23/1000000&amp;"M", $J$23/1000&amp;"K"),
                ""))))</f>
        <v/>
      </c>
      <c r="G27" s="131"/>
      <c r="H27" s="92"/>
      <c r="I27" s="96"/>
      <c r="J27" s="106"/>
      <c r="K27" s="92"/>
      <c r="L27" s="107"/>
      <c r="M27" s="92"/>
      <c r="N27" s="107"/>
      <c r="O27" s="92"/>
      <c r="P27" s="107"/>
      <c r="Q27" s="92"/>
      <c r="R27" s="107"/>
      <c r="S27" s="92"/>
      <c r="T27" s="107"/>
      <c r="U27" s="92"/>
      <c r="V27" s="108"/>
    </row>
    <row r="28" spans="1:22" s="38" customFormat="1" ht="15" customHeight="1" x14ac:dyDescent="0.25">
      <c r="A28" s="97">
        <f t="shared" si="0"/>
        <v>4</v>
      </c>
      <c r="B28" s="97">
        <v>50</v>
      </c>
      <c r="C28" s="109"/>
      <c r="D28" s="110" t="s">
        <v>15</v>
      </c>
      <c r="E28" s="110"/>
      <c r="F28" s="110"/>
      <c r="G28" s="110"/>
      <c r="H28" s="111"/>
      <c r="I28" s="112"/>
      <c r="J28" s="113">
        <f ca="1">J53+I78</f>
        <v>0</v>
      </c>
      <c r="K28" s="78"/>
      <c r="L28" s="114">
        <f>L53+K78</f>
        <v>0</v>
      </c>
      <c r="M28" s="78"/>
      <c r="N28" s="114">
        <f>N53+M78</f>
        <v>0</v>
      </c>
      <c r="O28" s="78"/>
      <c r="P28" s="114">
        <f>P53+O78</f>
        <v>0</v>
      </c>
      <c r="Q28" s="78"/>
      <c r="R28" s="114">
        <f>R53+Q78</f>
        <v>0</v>
      </c>
      <c r="S28" s="78"/>
      <c r="T28" s="114">
        <f>T53+S78</f>
        <v>0</v>
      </c>
      <c r="U28" s="78"/>
      <c r="V28" s="114">
        <f>V53+U78</f>
        <v>0</v>
      </c>
    </row>
    <row r="29" spans="1:22" s="38" customFormat="1" ht="15" customHeight="1" x14ac:dyDescent="0.25">
      <c r="A29" s="97">
        <f t="shared" si="0"/>
        <v>5</v>
      </c>
      <c r="B29" s="97">
        <v>20</v>
      </c>
      <c r="C29" s="92"/>
      <c r="D29" s="132"/>
      <c r="E29" s="92"/>
      <c r="F29" s="92"/>
      <c r="G29" s="92"/>
      <c r="H29" s="92"/>
      <c r="I29" s="105"/>
      <c r="J29" s="106"/>
      <c r="K29" s="92"/>
      <c r="L29" s="108"/>
      <c r="M29" s="92"/>
      <c r="N29" s="108"/>
      <c r="O29" s="92"/>
      <c r="P29" s="108"/>
      <c r="Q29" s="92"/>
      <c r="R29" s="108"/>
      <c r="S29" s="92"/>
      <c r="T29" s="108"/>
      <c r="U29" s="92"/>
      <c r="V29" s="108"/>
    </row>
    <row r="30" spans="1:22" s="38" customFormat="1" ht="15" customHeight="1" x14ac:dyDescent="0.25">
      <c r="A30" s="97">
        <f t="shared" si="0"/>
        <v>6</v>
      </c>
      <c r="B30" s="97">
        <v>31</v>
      </c>
      <c r="C30" s="120"/>
      <c r="D30" s="26" t="s">
        <v>60</v>
      </c>
      <c r="E30" s="138"/>
      <c r="F30" s="139"/>
      <c r="G30" s="139"/>
      <c r="H30" s="140"/>
      <c r="I30" s="115" t="s">
        <v>30</v>
      </c>
      <c r="J30" s="116" t="s">
        <v>31</v>
      </c>
      <c r="K30" s="115" t="s">
        <v>28</v>
      </c>
      <c r="L30" s="116" t="s">
        <v>29</v>
      </c>
      <c r="M30" s="141" t="s">
        <v>28</v>
      </c>
      <c r="N30" s="116" t="s">
        <v>29</v>
      </c>
      <c r="O30" s="141" t="s">
        <v>28</v>
      </c>
      <c r="P30" s="116" t="s">
        <v>29</v>
      </c>
      <c r="Q30" s="141" t="s">
        <v>28</v>
      </c>
      <c r="R30" s="116" t="s">
        <v>29</v>
      </c>
      <c r="S30" s="141" t="s">
        <v>28</v>
      </c>
      <c r="T30" s="116" t="s">
        <v>29</v>
      </c>
      <c r="U30" s="141" t="s">
        <v>28</v>
      </c>
      <c r="V30" s="116" t="s">
        <v>29</v>
      </c>
    </row>
    <row r="31" spans="1:22" s="38" customFormat="1" ht="15" customHeight="1" x14ac:dyDescent="0.25">
      <c r="A31" s="97">
        <f t="shared" si="0"/>
        <v>6</v>
      </c>
      <c r="B31" s="97"/>
      <c r="C31" s="142"/>
      <c r="D31" s="143" t="s">
        <v>75</v>
      </c>
      <c r="E31" s="143"/>
      <c r="F31" s="144"/>
      <c r="G31" s="144"/>
      <c r="H31" s="72"/>
      <c r="I31" s="39"/>
      <c r="J31" s="130"/>
      <c r="K31" s="145" t="s">
        <v>86</v>
      </c>
      <c r="L31" s="146"/>
      <c r="M31" s="147"/>
      <c r="N31" s="146"/>
      <c r="O31" s="148"/>
      <c r="P31" s="130"/>
      <c r="Q31" s="148"/>
      <c r="R31" s="130"/>
      <c r="S31" s="148"/>
      <c r="T31" s="130"/>
      <c r="U31" s="148"/>
      <c r="V31" s="130"/>
    </row>
    <row r="32" spans="1:22" s="155" customFormat="1" ht="15" customHeight="1" x14ac:dyDescent="0.25">
      <c r="A32" s="97" t="e">
        <f ca="1">IF(B32&gt;0,A31+1,A31)</f>
        <v>#N/A</v>
      </c>
      <c r="B32" s="97" t="e">
        <f t="shared" ref="B32:B51" ca="1" si="1">IF(D32&lt;&gt;INDEX(INDIRECT($I$13),1),ROW()+100,0)</f>
        <v>#N/A</v>
      </c>
      <c r="C32" s="98"/>
      <c r="D32" s="74" t="s">
        <v>70</v>
      </c>
      <c r="E32" s="98"/>
      <c r="F32" s="184" t="s">
        <v>25</v>
      </c>
      <c r="G32" s="74"/>
      <c r="H32" s="74"/>
      <c r="I32" s="181">
        <f t="shared" ref="I32:I51" ca="1" si="2">SUMIFS(32:32,$23:$23,TRUE,$30:$30,"FTE")</f>
        <v>0</v>
      </c>
      <c r="J32" s="118">
        <f t="shared" ref="J32:J51" ca="1" si="3">SUMIFS(32:32,$23:$23,TRUE,$30:$30,"Costs")</f>
        <v>0</v>
      </c>
      <c r="K32" s="182"/>
      <c r="L32" s="183"/>
      <c r="M32" s="182"/>
      <c r="N32" s="183"/>
      <c r="O32" s="182"/>
      <c r="P32" s="183"/>
      <c r="Q32" s="182"/>
      <c r="R32" s="183"/>
      <c r="S32" s="182"/>
      <c r="T32" s="183"/>
      <c r="U32" s="182"/>
      <c r="V32" s="183"/>
    </row>
    <row r="33" spans="1:22" s="155" customFormat="1" ht="15" customHeight="1" x14ac:dyDescent="0.25">
      <c r="A33" s="97" t="e">
        <f ca="1">IF(B33&gt;0,A32+1,A32)</f>
        <v>#N/A</v>
      </c>
      <c r="B33" s="97" t="e">
        <f t="shared" ca="1" si="1"/>
        <v>#N/A</v>
      </c>
      <c r="C33" s="98"/>
      <c r="D33" s="74" t="s">
        <v>70</v>
      </c>
      <c r="E33" s="98"/>
      <c r="F33" s="184" t="s">
        <v>25</v>
      </c>
      <c r="G33" s="74"/>
      <c r="H33" s="74"/>
      <c r="I33" s="181">
        <f t="shared" ca="1" si="2"/>
        <v>0</v>
      </c>
      <c r="J33" s="118">
        <f t="shared" ca="1" si="3"/>
        <v>0</v>
      </c>
      <c r="K33" s="182"/>
      <c r="L33" s="183"/>
      <c r="M33" s="182"/>
      <c r="N33" s="183"/>
      <c r="O33" s="182"/>
      <c r="P33" s="183"/>
      <c r="Q33" s="182"/>
      <c r="R33" s="183"/>
      <c r="S33" s="182"/>
      <c r="T33" s="183"/>
      <c r="U33" s="182"/>
      <c r="V33" s="183"/>
    </row>
    <row r="34" spans="1:22" s="155" customFormat="1" ht="15" customHeight="1" x14ac:dyDescent="0.25">
      <c r="A34" s="97" t="e">
        <f t="shared" ca="1" si="0"/>
        <v>#N/A</v>
      </c>
      <c r="B34" s="97" t="e">
        <f t="shared" ca="1" si="1"/>
        <v>#N/A</v>
      </c>
      <c r="C34" s="98"/>
      <c r="D34" s="74" t="s">
        <v>70</v>
      </c>
      <c r="E34" s="98"/>
      <c r="F34" s="184" t="s">
        <v>25</v>
      </c>
      <c r="G34" s="74"/>
      <c r="H34" s="74"/>
      <c r="I34" s="181">
        <f t="shared" ca="1" si="2"/>
        <v>0</v>
      </c>
      <c r="J34" s="118">
        <f t="shared" ca="1" si="3"/>
        <v>0</v>
      </c>
      <c r="K34" s="182"/>
      <c r="L34" s="183"/>
      <c r="M34" s="182"/>
      <c r="N34" s="183"/>
      <c r="O34" s="182"/>
      <c r="P34" s="183"/>
      <c r="Q34" s="182"/>
      <c r="R34" s="183"/>
      <c r="S34" s="182"/>
      <c r="T34" s="183"/>
      <c r="U34" s="182"/>
      <c r="V34" s="183"/>
    </row>
    <row r="35" spans="1:22" s="155" customFormat="1" ht="15" customHeight="1" x14ac:dyDescent="0.25">
      <c r="A35" s="97" t="e">
        <f t="shared" ca="1" si="0"/>
        <v>#N/A</v>
      </c>
      <c r="B35" s="97" t="e">
        <f t="shared" ca="1" si="1"/>
        <v>#N/A</v>
      </c>
      <c r="C35" s="98"/>
      <c r="D35" s="74" t="s">
        <v>70</v>
      </c>
      <c r="E35" s="98"/>
      <c r="F35" s="184" t="s">
        <v>25</v>
      </c>
      <c r="G35" s="74"/>
      <c r="H35" s="74"/>
      <c r="I35" s="181">
        <f t="shared" ca="1" si="2"/>
        <v>0</v>
      </c>
      <c r="J35" s="118">
        <f t="shared" ca="1" si="3"/>
        <v>0</v>
      </c>
      <c r="K35" s="182"/>
      <c r="L35" s="183"/>
      <c r="M35" s="182"/>
      <c r="N35" s="183"/>
      <c r="O35" s="182"/>
      <c r="P35" s="183"/>
      <c r="Q35" s="182"/>
      <c r="R35" s="183"/>
      <c r="S35" s="182"/>
      <c r="T35" s="183"/>
      <c r="U35" s="182"/>
      <c r="V35" s="183"/>
    </row>
    <row r="36" spans="1:22" s="155" customFormat="1" ht="15" customHeight="1" x14ac:dyDescent="0.25">
      <c r="A36" s="97" t="e">
        <f t="shared" ca="1" si="0"/>
        <v>#N/A</v>
      </c>
      <c r="B36" s="97" t="e">
        <f t="shared" ca="1" si="1"/>
        <v>#N/A</v>
      </c>
      <c r="C36" s="98"/>
      <c r="D36" s="74" t="s">
        <v>70</v>
      </c>
      <c r="E36" s="98"/>
      <c r="F36" s="184" t="s">
        <v>25</v>
      </c>
      <c r="G36" s="74"/>
      <c r="H36" s="74"/>
      <c r="I36" s="181">
        <f t="shared" ca="1" si="2"/>
        <v>0</v>
      </c>
      <c r="J36" s="118">
        <f t="shared" ca="1" si="3"/>
        <v>0</v>
      </c>
      <c r="K36" s="182"/>
      <c r="L36" s="183"/>
      <c r="M36" s="182"/>
      <c r="N36" s="183"/>
      <c r="O36" s="182"/>
      <c r="P36" s="183"/>
      <c r="Q36" s="182"/>
      <c r="R36" s="183"/>
      <c r="S36" s="182"/>
      <c r="T36" s="183"/>
      <c r="U36" s="182"/>
      <c r="V36" s="183"/>
    </row>
    <row r="37" spans="1:22" s="155" customFormat="1" ht="15" customHeight="1" x14ac:dyDescent="0.25">
      <c r="A37" s="97" t="e">
        <f t="shared" ca="1" si="0"/>
        <v>#N/A</v>
      </c>
      <c r="B37" s="97" t="e">
        <f t="shared" ca="1" si="1"/>
        <v>#N/A</v>
      </c>
      <c r="C37" s="98"/>
      <c r="D37" s="74" t="s">
        <v>70</v>
      </c>
      <c r="E37" s="98"/>
      <c r="F37" s="184" t="s">
        <v>25</v>
      </c>
      <c r="G37" s="74"/>
      <c r="H37" s="74"/>
      <c r="I37" s="181">
        <f t="shared" ca="1" si="2"/>
        <v>0</v>
      </c>
      <c r="J37" s="118">
        <f t="shared" ca="1" si="3"/>
        <v>0</v>
      </c>
      <c r="K37" s="182"/>
      <c r="L37" s="183"/>
      <c r="M37" s="182"/>
      <c r="N37" s="183"/>
      <c r="O37" s="182"/>
      <c r="P37" s="183"/>
      <c r="Q37" s="182"/>
      <c r="R37" s="183"/>
      <c r="S37" s="182"/>
      <c r="T37" s="183"/>
      <c r="U37" s="182"/>
      <c r="V37" s="183"/>
    </row>
    <row r="38" spans="1:22" s="155" customFormat="1" ht="15" customHeight="1" x14ac:dyDescent="0.25">
      <c r="A38" s="97" t="e">
        <f t="shared" ca="1" si="0"/>
        <v>#N/A</v>
      </c>
      <c r="B38" s="97" t="e">
        <f t="shared" ca="1" si="1"/>
        <v>#N/A</v>
      </c>
      <c r="C38" s="98"/>
      <c r="D38" s="74" t="s">
        <v>70</v>
      </c>
      <c r="E38" s="98"/>
      <c r="F38" s="184" t="s">
        <v>25</v>
      </c>
      <c r="G38" s="74"/>
      <c r="H38" s="74"/>
      <c r="I38" s="181">
        <f t="shared" ca="1" si="2"/>
        <v>0</v>
      </c>
      <c r="J38" s="118">
        <f t="shared" ca="1" si="3"/>
        <v>0</v>
      </c>
      <c r="K38" s="182"/>
      <c r="L38" s="183"/>
      <c r="M38" s="182"/>
      <c r="N38" s="183"/>
      <c r="O38" s="182"/>
      <c r="P38" s="183"/>
      <c r="Q38" s="182"/>
      <c r="R38" s="183"/>
      <c r="S38" s="182"/>
      <c r="T38" s="183"/>
      <c r="U38" s="182"/>
      <c r="V38" s="183"/>
    </row>
    <row r="39" spans="1:22" s="155" customFormat="1" ht="15" customHeight="1" x14ac:dyDescent="0.25">
      <c r="A39" s="97" t="e">
        <f t="shared" ca="1" si="0"/>
        <v>#N/A</v>
      </c>
      <c r="B39" s="97" t="e">
        <f t="shared" ca="1" si="1"/>
        <v>#N/A</v>
      </c>
      <c r="C39" s="98"/>
      <c r="D39" s="74" t="s">
        <v>70</v>
      </c>
      <c r="E39" s="98"/>
      <c r="F39" s="184" t="s">
        <v>25</v>
      </c>
      <c r="G39" s="74"/>
      <c r="H39" s="74"/>
      <c r="I39" s="181">
        <f t="shared" ca="1" si="2"/>
        <v>0</v>
      </c>
      <c r="J39" s="118">
        <f t="shared" ca="1" si="3"/>
        <v>0</v>
      </c>
      <c r="K39" s="182"/>
      <c r="L39" s="183"/>
      <c r="M39" s="182"/>
      <c r="N39" s="183"/>
      <c r="O39" s="182"/>
      <c r="P39" s="183"/>
      <c r="Q39" s="182"/>
      <c r="R39" s="183"/>
      <c r="S39" s="182"/>
      <c r="T39" s="183"/>
      <c r="U39" s="182"/>
      <c r="V39" s="183"/>
    </row>
    <row r="40" spans="1:22" s="155" customFormat="1" ht="15" customHeight="1" x14ac:dyDescent="0.25">
      <c r="A40" s="97" t="e">
        <f ca="1">IF(B40&gt;0,A39+1,A39)</f>
        <v>#N/A</v>
      </c>
      <c r="B40" s="97" t="e">
        <f t="shared" ca="1" si="1"/>
        <v>#N/A</v>
      </c>
      <c r="C40" s="98"/>
      <c r="D40" s="74" t="s">
        <v>70</v>
      </c>
      <c r="E40" s="98"/>
      <c r="F40" s="184" t="s">
        <v>25</v>
      </c>
      <c r="G40" s="74"/>
      <c r="H40" s="74"/>
      <c r="I40" s="181">
        <f t="shared" ca="1" si="2"/>
        <v>0</v>
      </c>
      <c r="J40" s="118">
        <f t="shared" ca="1" si="3"/>
        <v>0</v>
      </c>
      <c r="K40" s="182"/>
      <c r="L40" s="183"/>
      <c r="M40" s="182"/>
      <c r="N40" s="183"/>
      <c r="O40" s="182"/>
      <c r="P40" s="183"/>
      <c r="Q40" s="182"/>
      <c r="R40" s="183"/>
      <c r="S40" s="182"/>
      <c r="T40" s="183"/>
      <c r="U40" s="182"/>
      <c r="V40" s="183"/>
    </row>
    <row r="41" spans="1:22" s="155" customFormat="1" ht="15" customHeight="1" x14ac:dyDescent="0.25">
      <c r="A41" s="97" t="e">
        <f t="shared" ca="1" si="0"/>
        <v>#N/A</v>
      </c>
      <c r="B41" s="97" t="e">
        <f t="shared" ca="1" si="1"/>
        <v>#N/A</v>
      </c>
      <c r="C41" s="98"/>
      <c r="D41" s="74" t="s">
        <v>70</v>
      </c>
      <c r="E41" s="98"/>
      <c r="F41" s="184" t="s">
        <v>25</v>
      </c>
      <c r="G41" s="74"/>
      <c r="H41" s="74"/>
      <c r="I41" s="181">
        <f t="shared" ca="1" si="2"/>
        <v>0</v>
      </c>
      <c r="J41" s="118">
        <f t="shared" ca="1" si="3"/>
        <v>0</v>
      </c>
      <c r="K41" s="182"/>
      <c r="L41" s="183"/>
      <c r="M41" s="182"/>
      <c r="N41" s="183"/>
      <c r="O41" s="182"/>
      <c r="P41" s="183"/>
      <c r="Q41" s="182"/>
      <c r="R41" s="183"/>
      <c r="S41" s="182"/>
      <c r="T41" s="183"/>
      <c r="U41" s="182"/>
      <c r="V41" s="183"/>
    </row>
    <row r="42" spans="1:22" s="155" customFormat="1" ht="15" customHeight="1" x14ac:dyDescent="0.25">
      <c r="A42" s="97" t="e">
        <f t="shared" ca="1" si="0"/>
        <v>#N/A</v>
      </c>
      <c r="B42" s="97" t="e">
        <f t="shared" ca="1" si="1"/>
        <v>#N/A</v>
      </c>
      <c r="C42" s="98"/>
      <c r="D42" s="74" t="s">
        <v>70</v>
      </c>
      <c r="E42" s="98"/>
      <c r="F42" s="184" t="s">
        <v>25</v>
      </c>
      <c r="G42" s="74"/>
      <c r="H42" s="74"/>
      <c r="I42" s="181">
        <f t="shared" ca="1" si="2"/>
        <v>0</v>
      </c>
      <c r="J42" s="118">
        <f t="shared" ca="1" si="3"/>
        <v>0</v>
      </c>
      <c r="K42" s="182"/>
      <c r="L42" s="183"/>
      <c r="M42" s="182"/>
      <c r="N42" s="183"/>
      <c r="O42" s="182"/>
      <c r="P42" s="183"/>
      <c r="Q42" s="182"/>
      <c r="R42" s="183"/>
      <c r="S42" s="182"/>
      <c r="T42" s="183"/>
      <c r="U42" s="182"/>
      <c r="V42" s="183"/>
    </row>
    <row r="43" spans="1:22" s="155" customFormat="1" ht="15" customHeight="1" x14ac:dyDescent="0.25">
      <c r="A43" s="97" t="e">
        <f t="shared" ca="1" si="0"/>
        <v>#N/A</v>
      </c>
      <c r="B43" s="97" t="e">
        <f t="shared" ca="1" si="1"/>
        <v>#N/A</v>
      </c>
      <c r="C43" s="98"/>
      <c r="D43" s="74" t="s">
        <v>70</v>
      </c>
      <c r="E43" s="98"/>
      <c r="F43" s="184" t="s">
        <v>25</v>
      </c>
      <c r="G43" s="74"/>
      <c r="H43" s="74"/>
      <c r="I43" s="181">
        <f t="shared" ca="1" si="2"/>
        <v>0</v>
      </c>
      <c r="J43" s="118">
        <f t="shared" ca="1" si="3"/>
        <v>0</v>
      </c>
      <c r="K43" s="182"/>
      <c r="L43" s="183"/>
      <c r="M43" s="182"/>
      <c r="N43" s="183"/>
      <c r="O43" s="182"/>
      <c r="P43" s="183"/>
      <c r="Q43" s="182"/>
      <c r="R43" s="183"/>
      <c r="S43" s="182"/>
      <c r="T43" s="183"/>
      <c r="U43" s="182"/>
      <c r="V43" s="183"/>
    </row>
    <row r="44" spans="1:22" s="155" customFormat="1" ht="15" customHeight="1" x14ac:dyDescent="0.25">
      <c r="A44" s="97" t="e">
        <f t="shared" ca="1" si="0"/>
        <v>#N/A</v>
      </c>
      <c r="B44" s="97" t="e">
        <f t="shared" ca="1" si="1"/>
        <v>#N/A</v>
      </c>
      <c r="C44" s="98"/>
      <c r="D44" s="74" t="s">
        <v>70</v>
      </c>
      <c r="E44" s="98"/>
      <c r="F44" s="184" t="s">
        <v>25</v>
      </c>
      <c r="G44" s="74"/>
      <c r="H44" s="74"/>
      <c r="I44" s="181">
        <f t="shared" ca="1" si="2"/>
        <v>0</v>
      </c>
      <c r="J44" s="118">
        <f t="shared" ca="1" si="3"/>
        <v>0</v>
      </c>
      <c r="K44" s="182"/>
      <c r="L44" s="183"/>
      <c r="M44" s="182"/>
      <c r="N44" s="183"/>
      <c r="O44" s="182"/>
      <c r="P44" s="183"/>
      <c r="Q44" s="182"/>
      <c r="R44" s="183"/>
      <c r="S44" s="182"/>
      <c r="T44" s="183"/>
      <c r="U44" s="182"/>
      <c r="V44" s="183"/>
    </row>
    <row r="45" spans="1:22" s="155" customFormat="1" ht="15" customHeight="1" x14ac:dyDescent="0.25">
      <c r="A45" s="97" t="e">
        <f t="shared" ca="1" si="0"/>
        <v>#N/A</v>
      </c>
      <c r="B45" s="97" t="e">
        <f t="shared" ca="1" si="1"/>
        <v>#N/A</v>
      </c>
      <c r="C45" s="98"/>
      <c r="D45" s="74" t="s">
        <v>70</v>
      </c>
      <c r="E45" s="98"/>
      <c r="F45" s="184" t="s">
        <v>25</v>
      </c>
      <c r="G45" s="74"/>
      <c r="H45" s="74"/>
      <c r="I45" s="181">
        <f t="shared" ca="1" si="2"/>
        <v>0</v>
      </c>
      <c r="J45" s="118">
        <f t="shared" ca="1" si="3"/>
        <v>0</v>
      </c>
      <c r="K45" s="182"/>
      <c r="L45" s="183"/>
      <c r="M45" s="182"/>
      <c r="N45" s="183"/>
      <c r="O45" s="182"/>
      <c r="P45" s="183"/>
      <c r="Q45" s="182"/>
      <c r="R45" s="183"/>
      <c r="S45" s="182"/>
      <c r="T45" s="183"/>
      <c r="U45" s="182"/>
      <c r="V45" s="183"/>
    </row>
    <row r="46" spans="1:22" s="155" customFormat="1" ht="15" customHeight="1" x14ac:dyDescent="0.25">
      <c r="A46" s="97" t="e">
        <f t="shared" ca="1" si="0"/>
        <v>#N/A</v>
      </c>
      <c r="B46" s="97" t="e">
        <f t="shared" ca="1" si="1"/>
        <v>#N/A</v>
      </c>
      <c r="C46" s="98"/>
      <c r="D46" s="74" t="s">
        <v>70</v>
      </c>
      <c r="E46" s="98"/>
      <c r="F46" s="184" t="s">
        <v>25</v>
      </c>
      <c r="G46" s="74"/>
      <c r="H46" s="74"/>
      <c r="I46" s="181">
        <f t="shared" ca="1" si="2"/>
        <v>0</v>
      </c>
      <c r="J46" s="118">
        <f t="shared" ca="1" si="3"/>
        <v>0</v>
      </c>
      <c r="K46" s="182"/>
      <c r="L46" s="183"/>
      <c r="M46" s="182"/>
      <c r="N46" s="183"/>
      <c r="O46" s="182"/>
      <c r="P46" s="183"/>
      <c r="Q46" s="182"/>
      <c r="R46" s="183"/>
      <c r="S46" s="182"/>
      <c r="T46" s="183"/>
      <c r="U46" s="182"/>
      <c r="V46" s="183"/>
    </row>
    <row r="47" spans="1:22" s="155" customFormat="1" ht="15" customHeight="1" x14ac:dyDescent="0.25">
      <c r="A47" s="97" t="e">
        <f t="shared" ca="1" si="0"/>
        <v>#N/A</v>
      </c>
      <c r="B47" s="97" t="e">
        <f t="shared" ca="1" si="1"/>
        <v>#N/A</v>
      </c>
      <c r="C47" s="98"/>
      <c r="D47" s="74" t="s">
        <v>70</v>
      </c>
      <c r="E47" s="98"/>
      <c r="F47" s="184" t="s">
        <v>25</v>
      </c>
      <c r="G47" s="74"/>
      <c r="H47" s="74"/>
      <c r="I47" s="181">
        <f t="shared" ca="1" si="2"/>
        <v>0</v>
      </c>
      <c r="J47" s="118">
        <f t="shared" ca="1" si="3"/>
        <v>0</v>
      </c>
      <c r="K47" s="182"/>
      <c r="L47" s="183"/>
      <c r="M47" s="182"/>
      <c r="N47" s="183"/>
      <c r="O47" s="182"/>
      <c r="P47" s="183"/>
      <c r="Q47" s="182"/>
      <c r="R47" s="183"/>
      <c r="S47" s="182"/>
      <c r="T47" s="183"/>
      <c r="U47" s="182"/>
      <c r="V47" s="183"/>
    </row>
    <row r="48" spans="1:22" s="155" customFormat="1" ht="15" customHeight="1" x14ac:dyDescent="0.25">
      <c r="A48" s="97" t="e">
        <f t="shared" ca="1" si="0"/>
        <v>#N/A</v>
      </c>
      <c r="B48" s="97" t="e">
        <f t="shared" ca="1" si="1"/>
        <v>#N/A</v>
      </c>
      <c r="C48" s="98"/>
      <c r="D48" s="74" t="s">
        <v>70</v>
      </c>
      <c r="E48" s="98"/>
      <c r="F48" s="184" t="s">
        <v>25</v>
      </c>
      <c r="G48" s="74"/>
      <c r="H48" s="74"/>
      <c r="I48" s="181">
        <f t="shared" ca="1" si="2"/>
        <v>0</v>
      </c>
      <c r="J48" s="118">
        <f t="shared" ca="1" si="3"/>
        <v>0</v>
      </c>
      <c r="K48" s="182"/>
      <c r="L48" s="183"/>
      <c r="M48" s="182"/>
      <c r="N48" s="183"/>
      <c r="O48" s="182"/>
      <c r="P48" s="183"/>
      <c r="Q48" s="182"/>
      <c r="R48" s="183"/>
      <c r="S48" s="182"/>
      <c r="T48" s="183"/>
      <c r="U48" s="182"/>
      <c r="V48" s="183"/>
    </row>
    <row r="49" spans="1:22" s="155" customFormat="1" ht="15" customHeight="1" x14ac:dyDescent="0.25">
      <c r="A49" s="97" t="e">
        <f t="shared" ca="1" si="0"/>
        <v>#N/A</v>
      </c>
      <c r="B49" s="97" t="e">
        <f t="shared" ca="1" si="1"/>
        <v>#N/A</v>
      </c>
      <c r="C49" s="98"/>
      <c r="D49" s="74" t="s">
        <v>70</v>
      </c>
      <c r="E49" s="98"/>
      <c r="F49" s="184" t="s">
        <v>25</v>
      </c>
      <c r="G49" s="74"/>
      <c r="H49" s="74"/>
      <c r="I49" s="181">
        <f t="shared" ca="1" si="2"/>
        <v>0</v>
      </c>
      <c r="J49" s="118">
        <f t="shared" ca="1" si="3"/>
        <v>0</v>
      </c>
      <c r="K49" s="182"/>
      <c r="L49" s="183"/>
      <c r="M49" s="182"/>
      <c r="N49" s="183"/>
      <c r="O49" s="182"/>
      <c r="P49" s="183"/>
      <c r="Q49" s="182"/>
      <c r="R49" s="183"/>
      <c r="S49" s="182"/>
      <c r="T49" s="183"/>
      <c r="U49" s="182"/>
      <c r="V49" s="183"/>
    </row>
    <row r="50" spans="1:22" s="155" customFormat="1" ht="15" customHeight="1" x14ac:dyDescent="0.25">
      <c r="A50" s="97" t="e">
        <f t="shared" ca="1" si="0"/>
        <v>#N/A</v>
      </c>
      <c r="B50" s="97" t="e">
        <f t="shared" ca="1" si="1"/>
        <v>#N/A</v>
      </c>
      <c r="C50" s="98"/>
      <c r="D50" s="74" t="s">
        <v>70</v>
      </c>
      <c r="E50" s="98"/>
      <c r="F50" s="184" t="s">
        <v>25</v>
      </c>
      <c r="G50" s="74"/>
      <c r="H50" s="74"/>
      <c r="I50" s="181">
        <f t="shared" ca="1" si="2"/>
        <v>0</v>
      </c>
      <c r="J50" s="118">
        <f t="shared" ca="1" si="3"/>
        <v>0</v>
      </c>
      <c r="K50" s="182"/>
      <c r="L50" s="183"/>
      <c r="M50" s="182"/>
      <c r="N50" s="183"/>
      <c r="O50" s="182"/>
      <c r="P50" s="183"/>
      <c r="Q50" s="182"/>
      <c r="R50" s="183"/>
      <c r="S50" s="182"/>
      <c r="T50" s="183"/>
      <c r="U50" s="182"/>
      <c r="V50" s="183"/>
    </row>
    <row r="51" spans="1:22" s="155" customFormat="1" ht="15" customHeight="1" x14ac:dyDescent="0.25">
      <c r="A51" s="97" t="e">
        <f t="shared" ca="1" si="0"/>
        <v>#N/A</v>
      </c>
      <c r="B51" s="97" t="e">
        <f t="shared" ca="1" si="1"/>
        <v>#N/A</v>
      </c>
      <c r="C51" s="98"/>
      <c r="D51" s="74" t="s">
        <v>70</v>
      </c>
      <c r="E51" s="98"/>
      <c r="F51" s="184" t="s">
        <v>25</v>
      </c>
      <c r="G51" s="74"/>
      <c r="H51" s="74"/>
      <c r="I51" s="181">
        <f t="shared" ca="1" si="2"/>
        <v>0</v>
      </c>
      <c r="J51" s="118">
        <f t="shared" ca="1" si="3"/>
        <v>0</v>
      </c>
      <c r="K51" s="182"/>
      <c r="L51" s="183"/>
      <c r="M51" s="182"/>
      <c r="N51" s="183"/>
      <c r="O51" s="182"/>
      <c r="P51" s="183"/>
      <c r="Q51" s="182"/>
      <c r="R51" s="183"/>
      <c r="S51" s="182"/>
      <c r="T51" s="183"/>
      <c r="U51" s="182"/>
      <c r="V51" s="183"/>
    </row>
    <row r="52" spans="1:22" s="155" customFormat="1" ht="15" customHeight="1" x14ac:dyDescent="0.25">
      <c r="A52" s="97" t="e">
        <f ca="1">IF(B52&gt;0,A51+1,A51)</f>
        <v>#N/A</v>
      </c>
      <c r="B52" s="97">
        <v>20</v>
      </c>
      <c r="C52" s="98"/>
      <c r="D52" s="184"/>
      <c r="E52" s="184"/>
      <c r="F52" s="184"/>
      <c r="G52" s="184"/>
      <c r="H52" s="184"/>
      <c r="I52" s="181"/>
      <c r="J52" s="118"/>
      <c r="K52" s="182"/>
      <c r="L52" s="183"/>
      <c r="M52" s="182"/>
      <c r="N52" s="183"/>
      <c r="O52" s="182"/>
      <c r="P52" s="183"/>
      <c r="Q52" s="182"/>
      <c r="R52" s="183"/>
      <c r="S52" s="182"/>
      <c r="T52" s="183"/>
      <c r="U52" s="182"/>
      <c r="V52" s="183"/>
    </row>
    <row r="53" spans="1:22" s="155" customFormat="1" ht="15" customHeight="1" x14ac:dyDescent="0.25">
      <c r="A53" s="97" t="e">
        <f t="shared" ca="1" si="0"/>
        <v>#N/A</v>
      </c>
      <c r="B53" s="97">
        <f>ROW()+100</f>
        <v>153</v>
      </c>
      <c r="C53" s="186"/>
      <c r="D53" s="189" t="s">
        <v>136</v>
      </c>
      <c r="E53" s="186"/>
      <c r="F53" s="187"/>
      <c r="G53" s="187"/>
      <c r="H53" s="187"/>
      <c r="I53" s="190">
        <f t="shared" ref="I53:V53" ca="1" si="4">SUM(I32:I51)</f>
        <v>0</v>
      </c>
      <c r="J53" s="191">
        <f t="shared" ca="1" si="4"/>
        <v>0</v>
      </c>
      <c r="K53" s="192">
        <f t="shared" si="4"/>
        <v>0</v>
      </c>
      <c r="L53" s="193">
        <f t="shared" si="4"/>
        <v>0</v>
      </c>
      <c r="M53" s="192">
        <f t="shared" si="4"/>
        <v>0</v>
      </c>
      <c r="N53" s="193">
        <f t="shared" si="4"/>
        <v>0</v>
      </c>
      <c r="O53" s="192">
        <f t="shared" si="4"/>
        <v>0</v>
      </c>
      <c r="P53" s="193">
        <f t="shared" si="4"/>
        <v>0</v>
      </c>
      <c r="Q53" s="192">
        <f t="shared" si="4"/>
        <v>0</v>
      </c>
      <c r="R53" s="193">
        <f t="shared" si="4"/>
        <v>0</v>
      </c>
      <c r="S53" s="192">
        <f t="shared" si="4"/>
        <v>0</v>
      </c>
      <c r="T53" s="193">
        <f t="shared" si="4"/>
        <v>0</v>
      </c>
      <c r="U53" s="192">
        <f t="shared" si="4"/>
        <v>0</v>
      </c>
      <c r="V53" s="193">
        <f t="shared" si="4"/>
        <v>0</v>
      </c>
    </row>
    <row r="54" spans="1:22" s="155" customFormat="1" ht="15" customHeight="1" x14ac:dyDescent="0.25">
      <c r="A54" s="97" t="e">
        <f t="shared" ca="1" si="0"/>
        <v>#N/A</v>
      </c>
      <c r="B54" s="97">
        <v>20</v>
      </c>
      <c r="C54" s="98"/>
      <c r="D54" s="92"/>
      <c r="E54" s="132"/>
      <c r="F54" s="92"/>
      <c r="G54" s="92"/>
      <c r="H54" s="92"/>
      <c r="I54" s="117">
        <f ca="1">SUMIFS(54:54,$23:$23,TRUE,$30:$30,"FTE")</f>
        <v>0</v>
      </c>
      <c r="J54" s="118">
        <f ca="1">SUMIFS(54:54,$23:$23,TRUE,$30:$30,"Costs")</f>
        <v>0</v>
      </c>
      <c r="K54" s="79"/>
      <c r="L54" s="70"/>
      <c r="M54" s="79"/>
      <c r="N54" s="70"/>
      <c r="O54" s="79"/>
      <c r="P54" s="70"/>
      <c r="Q54" s="79"/>
      <c r="R54" s="70"/>
      <c r="S54" s="79"/>
      <c r="T54" s="70"/>
      <c r="U54" s="79"/>
      <c r="V54" s="70"/>
    </row>
    <row r="55" spans="1:22" s="38" customFormat="1" ht="15" customHeight="1" x14ac:dyDescent="0.25">
      <c r="A55" s="97" t="e">
        <f t="shared" ca="1" si="0"/>
        <v>#N/A</v>
      </c>
      <c r="B55" s="97">
        <v>33</v>
      </c>
      <c r="C55" s="120"/>
      <c r="D55" s="26" t="s">
        <v>64</v>
      </c>
      <c r="E55" s="138"/>
      <c r="F55" s="26"/>
      <c r="G55" s="26"/>
      <c r="H55" s="26"/>
      <c r="I55" s="267" t="s">
        <v>31</v>
      </c>
      <c r="J55" s="268"/>
      <c r="K55" s="261" t="s">
        <v>29</v>
      </c>
      <c r="L55" s="262"/>
      <c r="M55" s="261" t="s">
        <v>29</v>
      </c>
      <c r="N55" s="262"/>
      <c r="O55" s="261" t="s">
        <v>29</v>
      </c>
      <c r="P55" s="262"/>
      <c r="Q55" s="261" t="s">
        <v>29</v>
      </c>
      <c r="R55" s="262"/>
      <c r="S55" s="261" t="s">
        <v>29</v>
      </c>
      <c r="T55" s="262"/>
      <c r="U55" s="261" t="s">
        <v>29</v>
      </c>
      <c r="V55" s="262"/>
    </row>
    <row r="56" spans="1:22" s="38" customFormat="1" ht="15" customHeight="1" x14ac:dyDescent="0.25">
      <c r="A56" s="97" t="e">
        <f t="shared" ca="1" si="0"/>
        <v>#N/A</v>
      </c>
      <c r="B56" s="97"/>
      <c r="C56" s="142"/>
      <c r="D56" s="143" t="s">
        <v>98</v>
      </c>
      <c r="E56" s="143"/>
      <c r="F56" s="72"/>
      <c r="G56" s="72"/>
      <c r="H56" s="72"/>
      <c r="I56" s="39"/>
      <c r="J56" s="130"/>
      <c r="K56" s="145" t="s">
        <v>87</v>
      </c>
      <c r="L56" s="130"/>
      <c r="M56" s="148"/>
      <c r="N56" s="130"/>
      <c r="O56" s="148"/>
      <c r="P56" s="130"/>
      <c r="Q56" s="148"/>
      <c r="R56" s="130"/>
      <c r="S56" s="148"/>
      <c r="T56" s="130"/>
      <c r="U56" s="148"/>
      <c r="V56" s="130"/>
    </row>
    <row r="57" spans="1:22" s="38" customFormat="1" ht="15" customHeight="1" x14ac:dyDescent="0.25">
      <c r="A57" s="97" t="e">
        <f t="shared" ca="1" si="0"/>
        <v>#N/A</v>
      </c>
      <c r="B57" s="97" t="e">
        <f t="shared" ref="B57:B76" ca="1" si="5">IF(D57&lt;&gt;INDEX(INDIRECT($I$14),1),ROW()+200,0)</f>
        <v>#N/A</v>
      </c>
      <c r="C57" s="92"/>
      <c r="D57" s="74" t="s">
        <v>26</v>
      </c>
      <c r="E57" s="74"/>
      <c r="F57" s="184" t="s">
        <v>157</v>
      </c>
      <c r="G57" s="74"/>
      <c r="H57" s="92"/>
      <c r="I57" s="263">
        <f t="shared" ref="I57:I77" ca="1" si="6">SUMIFS(57:57,$23:$23,TRUE,$55:$55,"Costs")</f>
        <v>0</v>
      </c>
      <c r="J57" s="264"/>
      <c r="K57" s="265"/>
      <c r="L57" s="266"/>
      <c r="M57" s="265"/>
      <c r="N57" s="266"/>
      <c r="O57" s="265"/>
      <c r="P57" s="266"/>
      <c r="Q57" s="265"/>
      <c r="R57" s="266"/>
      <c r="S57" s="265"/>
      <c r="T57" s="266"/>
      <c r="U57" s="265"/>
      <c r="V57" s="266"/>
    </row>
    <row r="58" spans="1:22" s="38" customFormat="1" ht="15" customHeight="1" x14ac:dyDescent="0.25">
      <c r="A58" s="97" t="e">
        <f t="shared" ca="1" si="0"/>
        <v>#N/A</v>
      </c>
      <c r="B58" s="97" t="e">
        <f t="shared" ca="1" si="5"/>
        <v>#N/A</v>
      </c>
      <c r="C58" s="92"/>
      <c r="D58" s="74" t="s">
        <v>26</v>
      </c>
      <c r="E58" s="74"/>
      <c r="F58" s="184" t="s">
        <v>157</v>
      </c>
      <c r="G58" s="74"/>
      <c r="H58" s="92"/>
      <c r="I58" s="263">
        <f t="shared" ca="1" si="6"/>
        <v>0</v>
      </c>
      <c r="J58" s="264"/>
      <c r="K58" s="265"/>
      <c r="L58" s="266"/>
      <c r="M58" s="265"/>
      <c r="N58" s="266"/>
      <c r="O58" s="265"/>
      <c r="P58" s="266"/>
      <c r="Q58" s="265"/>
      <c r="R58" s="266"/>
      <c r="S58" s="265"/>
      <c r="T58" s="266"/>
      <c r="U58" s="265"/>
      <c r="V58" s="266"/>
    </row>
    <row r="59" spans="1:22" s="38" customFormat="1" ht="15" customHeight="1" x14ac:dyDescent="0.25">
      <c r="A59" s="97" t="e">
        <f t="shared" ca="1" si="0"/>
        <v>#N/A</v>
      </c>
      <c r="B59" s="97" t="e">
        <f t="shared" ca="1" si="5"/>
        <v>#N/A</v>
      </c>
      <c r="C59" s="92"/>
      <c r="D59" s="74" t="s">
        <v>26</v>
      </c>
      <c r="E59" s="74"/>
      <c r="F59" s="184" t="s">
        <v>157</v>
      </c>
      <c r="G59" s="74"/>
      <c r="H59" s="92"/>
      <c r="I59" s="263">
        <f t="shared" ca="1" si="6"/>
        <v>0</v>
      </c>
      <c r="J59" s="264"/>
      <c r="K59" s="265"/>
      <c r="L59" s="266"/>
      <c r="M59" s="265"/>
      <c r="N59" s="266"/>
      <c r="O59" s="265"/>
      <c r="P59" s="266"/>
      <c r="Q59" s="265"/>
      <c r="R59" s="266"/>
      <c r="S59" s="265"/>
      <c r="T59" s="266"/>
      <c r="U59" s="265"/>
      <c r="V59" s="266"/>
    </row>
    <row r="60" spans="1:22" s="38" customFormat="1" ht="15" customHeight="1" x14ac:dyDescent="0.25">
      <c r="A60" s="97" t="e">
        <f t="shared" ca="1" si="0"/>
        <v>#N/A</v>
      </c>
      <c r="B60" s="97" t="e">
        <f t="shared" ca="1" si="5"/>
        <v>#N/A</v>
      </c>
      <c r="C60" s="92"/>
      <c r="D60" s="74" t="s">
        <v>26</v>
      </c>
      <c r="E60" s="74"/>
      <c r="F60" s="184" t="s">
        <v>157</v>
      </c>
      <c r="G60" s="74"/>
      <c r="H60" s="92"/>
      <c r="I60" s="263">
        <f t="shared" ca="1" si="6"/>
        <v>0</v>
      </c>
      <c r="J60" s="264"/>
      <c r="K60" s="265"/>
      <c r="L60" s="266"/>
      <c r="M60" s="265"/>
      <c r="N60" s="266"/>
      <c r="O60" s="265"/>
      <c r="P60" s="266"/>
      <c r="Q60" s="265"/>
      <c r="R60" s="266"/>
      <c r="S60" s="265"/>
      <c r="T60" s="266"/>
      <c r="U60" s="265"/>
      <c r="V60" s="266"/>
    </row>
    <row r="61" spans="1:22" s="38" customFormat="1" ht="15" customHeight="1" x14ac:dyDescent="0.25">
      <c r="A61" s="97" t="e">
        <f t="shared" ca="1" si="0"/>
        <v>#N/A</v>
      </c>
      <c r="B61" s="97" t="e">
        <f t="shared" ca="1" si="5"/>
        <v>#N/A</v>
      </c>
      <c r="C61" s="92"/>
      <c r="D61" s="74" t="s">
        <v>26</v>
      </c>
      <c r="E61" s="74"/>
      <c r="F61" s="184" t="s">
        <v>157</v>
      </c>
      <c r="G61" s="74"/>
      <c r="H61" s="92"/>
      <c r="I61" s="263">
        <f t="shared" ca="1" si="6"/>
        <v>0</v>
      </c>
      <c r="J61" s="264"/>
      <c r="K61" s="265"/>
      <c r="L61" s="266"/>
      <c r="M61" s="265"/>
      <c r="N61" s="266"/>
      <c r="O61" s="265"/>
      <c r="P61" s="266"/>
      <c r="Q61" s="265"/>
      <c r="R61" s="266"/>
      <c r="S61" s="265"/>
      <c r="T61" s="266"/>
      <c r="U61" s="265"/>
      <c r="V61" s="266"/>
    </row>
    <row r="62" spans="1:22" s="38" customFormat="1" ht="15" customHeight="1" x14ac:dyDescent="0.25">
      <c r="A62" s="97" t="e">
        <f t="shared" ca="1" si="0"/>
        <v>#N/A</v>
      </c>
      <c r="B62" s="97" t="e">
        <f t="shared" ca="1" si="5"/>
        <v>#N/A</v>
      </c>
      <c r="C62" s="92"/>
      <c r="D62" s="74" t="s">
        <v>26</v>
      </c>
      <c r="E62" s="74"/>
      <c r="F62" s="184" t="s">
        <v>157</v>
      </c>
      <c r="G62" s="74"/>
      <c r="H62" s="92"/>
      <c r="I62" s="263">
        <f t="shared" ca="1" si="6"/>
        <v>0</v>
      </c>
      <c r="J62" s="264"/>
      <c r="K62" s="265"/>
      <c r="L62" s="266"/>
      <c r="M62" s="265"/>
      <c r="N62" s="266"/>
      <c r="O62" s="265"/>
      <c r="P62" s="266"/>
      <c r="Q62" s="265"/>
      <c r="R62" s="266"/>
      <c r="S62" s="265"/>
      <c r="T62" s="266"/>
      <c r="U62" s="265"/>
      <c r="V62" s="266"/>
    </row>
    <row r="63" spans="1:22" s="38" customFormat="1" ht="15" customHeight="1" x14ac:dyDescent="0.25">
      <c r="A63" s="97" t="e">
        <f t="shared" ca="1" si="0"/>
        <v>#N/A</v>
      </c>
      <c r="B63" s="97" t="e">
        <f t="shared" ca="1" si="5"/>
        <v>#N/A</v>
      </c>
      <c r="C63" s="92"/>
      <c r="D63" s="74" t="s">
        <v>26</v>
      </c>
      <c r="E63" s="74"/>
      <c r="F63" s="184" t="s">
        <v>157</v>
      </c>
      <c r="G63" s="74"/>
      <c r="H63" s="92"/>
      <c r="I63" s="263">
        <f t="shared" ca="1" si="6"/>
        <v>0</v>
      </c>
      <c r="J63" s="264"/>
      <c r="K63" s="265"/>
      <c r="L63" s="266"/>
      <c r="M63" s="265"/>
      <c r="N63" s="266"/>
      <c r="O63" s="265"/>
      <c r="P63" s="266"/>
      <c r="Q63" s="265"/>
      <c r="R63" s="266"/>
      <c r="S63" s="265"/>
      <c r="T63" s="266"/>
      <c r="U63" s="265"/>
      <c r="V63" s="266"/>
    </row>
    <row r="64" spans="1:22" s="38" customFormat="1" ht="15" customHeight="1" x14ac:dyDescent="0.25">
      <c r="A64" s="97" t="e">
        <f t="shared" ca="1" si="0"/>
        <v>#N/A</v>
      </c>
      <c r="B64" s="97" t="e">
        <f t="shared" ca="1" si="5"/>
        <v>#N/A</v>
      </c>
      <c r="C64" s="92"/>
      <c r="D64" s="74" t="s">
        <v>26</v>
      </c>
      <c r="E64" s="74"/>
      <c r="F64" s="184" t="s">
        <v>157</v>
      </c>
      <c r="G64" s="74"/>
      <c r="H64" s="92"/>
      <c r="I64" s="263">
        <f t="shared" ca="1" si="6"/>
        <v>0</v>
      </c>
      <c r="J64" s="264"/>
      <c r="K64" s="265"/>
      <c r="L64" s="266"/>
      <c r="M64" s="265"/>
      <c r="N64" s="266"/>
      <c r="O64" s="265"/>
      <c r="P64" s="266"/>
      <c r="Q64" s="265"/>
      <c r="R64" s="266"/>
      <c r="S64" s="265"/>
      <c r="T64" s="266"/>
      <c r="U64" s="265"/>
      <c r="V64" s="266"/>
    </row>
    <row r="65" spans="1:22" s="38" customFormat="1" ht="15" customHeight="1" x14ac:dyDescent="0.25">
      <c r="A65" s="97" t="e">
        <f t="shared" ca="1" si="0"/>
        <v>#N/A</v>
      </c>
      <c r="B65" s="97" t="e">
        <f t="shared" ca="1" si="5"/>
        <v>#N/A</v>
      </c>
      <c r="C65" s="92"/>
      <c r="D65" s="74" t="s">
        <v>26</v>
      </c>
      <c r="E65" s="74"/>
      <c r="F65" s="184" t="s">
        <v>157</v>
      </c>
      <c r="G65" s="74"/>
      <c r="H65" s="92"/>
      <c r="I65" s="263">
        <f t="shared" ca="1" si="6"/>
        <v>0</v>
      </c>
      <c r="J65" s="264"/>
      <c r="K65" s="265"/>
      <c r="L65" s="266"/>
      <c r="M65" s="265"/>
      <c r="N65" s="266"/>
      <c r="O65" s="265"/>
      <c r="P65" s="266"/>
      <c r="Q65" s="265"/>
      <c r="R65" s="266"/>
      <c r="S65" s="265"/>
      <c r="T65" s="266"/>
      <c r="U65" s="265"/>
      <c r="V65" s="266"/>
    </row>
    <row r="66" spans="1:22" s="38" customFormat="1" ht="15" customHeight="1" x14ac:dyDescent="0.25">
      <c r="A66" s="97" t="e">
        <f t="shared" ca="1" si="0"/>
        <v>#N/A</v>
      </c>
      <c r="B66" s="97" t="e">
        <f t="shared" ca="1" si="5"/>
        <v>#N/A</v>
      </c>
      <c r="C66" s="92"/>
      <c r="D66" s="74" t="s">
        <v>26</v>
      </c>
      <c r="E66" s="74"/>
      <c r="F66" s="184" t="s">
        <v>157</v>
      </c>
      <c r="G66" s="74"/>
      <c r="H66" s="92"/>
      <c r="I66" s="263">
        <f t="shared" ca="1" si="6"/>
        <v>0</v>
      </c>
      <c r="J66" s="264"/>
      <c r="K66" s="265"/>
      <c r="L66" s="266"/>
      <c r="M66" s="265"/>
      <c r="N66" s="266"/>
      <c r="O66" s="265"/>
      <c r="P66" s="266"/>
      <c r="Q66" s="265"/>
      <c r="R66" s="266"/>
      <c r="S66" s="265"/>
      <c r="T66" s="266"/>
      <c r="U66" s="265"/>
      <c r="V66" s="266"/>
    </row>
    <row r="67" spans="1:22" s="38" customFormat="1" ht="15" customHeight="1" x14ac:dyDescent="0.25">
      <c r="A67" s="97" t="e">
        <f t="shared" ca="1" si="0"/>
        <v>#N/A</v>
      </c>
      <c r="B67" s="97" t="e">
        <f t="shared" ca="1" si="5"/>
        <v>#N/A</v>
      </c>
      <c r="C67" s="92"/>
      <c r="D67" s="74" t="s">
        <v>26</v>
      </c>
      <c r="E67" s="74"/>
      <c r="F67" s="184" t="s">
        <v>157</v>
      </c>
      <c r="G67" s="74"/>
      <c r="H67" s="92"/>
      <c r="I67" s="263">
        <f t="shared" ca="1" si="6"/>
        <v>0</v>
      </c>
      <c r="J67" s="264"/>
      <c r="K67" s="265"/>
      <c r="L67" s="266"/>
      <c r="M67" s="265"/>
      <c r="N67" s="266"/>
      <c r="O67" s="265"/>
      <c r="P67" s="266"/>
      <c r="Q67" s="265"/>
      <c r="R67" s="266"/>
      <c r="S67" s="265"/>
      <c r="T67" s="266"/>
      <c r="U67" s="265"/>
      <c r="V67" s="266"/>
    </row>
    <row r="68" spans="1:22" s="38" customFormat="1" ht="15" customHeight="1" x14ac:dyDescent="0.25">
      <c r="A68" s="97" t="e">
        <f t="shared" ca="1" si="0"/>
        <v>#N/A</v>
      </c>
      <c r="B68" s="97" t="e">
        <f t="shared" ca="1" si="5"/>
        <v>#N/A</v>
      </c>
      <c r="C68" s="92"/>
      <c r="D68" s="74" t="s">
        <v>26</v>
      </c>
      <c r="E68" s="74"/>
      <c r="F68" s="184" t="s">
        <v>157</v>
      </c>
      <c r="G68" s="74"/>
      <c r="H68" s="92"/>
      <c r="I68" s="263">
        <f t="shared" ca="1" si="6"/>
        <v>0</v>
      </c>
      <c r="J68" s="264"/>
      <c r="K68" s="265"/>
      <c r="L68" s="266"/>
      <c r="M68" s="265"/>
      <c r="N68" s="266"/>
      <c r="O68" s="265"/>
      <c r="P68" s="266"/>
      <c r="Q68" s="265"/>
      <c r="R68" s="266"/>
      <c r="S68" s="265"/>
      <c r="T68" s="266"/>
      <c r="U68" s="265"/>
      <c r="V68" s="266"/>
    </row>
    <row r="69" spans="1:22" s="38" customFormat="1" ht="15" customHeight="1" x14ac:dyDescent="0.25">
      <c r="A69" s="97" t="e">
        <f t="shared" ca="1" si="0"/>
        <v>#N/A</v>
      </c>
      <c r="B69" s="97" t="e">
        <f t="shared" ca="1" si="5"/>
        <v>#N/A</v>
      </c>
      <c r="C69" s="92"/>
      <c r="D69" s="74" t="s">
        <v>26</v>
      </c>
      <c r="E69" s="74"/>
      <c r="F69" s="184" t="s">
        <v>157</v>
      </c>
      <c r="G69" s="74"/>
      <c r="H69" s="92"/>
      <c r="I69" s="263">
        <f t="shared" ca="1" si="6"/>
        <v>0</v>
      </c>
      <c r="J69" s="264"/>
      <c r="K69" s="265"/>
      <c r="L69" s="266"/>
      <c r="M69" s="265"/>
      <c r="N69" s="266"/>
      <c r="O69" s="265"/>
      <c r="P69" s="266"/>
      <c r="Q69" s="265"/>
      <c r="R69" s="266"/>
      <c r="S69" s="265"/>
      <c r="T69" s="266"/>
      <c r="U69" s="265"/>
      <c r="V69" s="266"/>
    </row>
    <row r="70" spans="1:22" s="38" customFormat="1" ht="15" customHeight="1" x14ac:dyDescent="0.25">
      <c r="A70" s="97" t="e">
        <f t="shared" ca="1" si="0"/>
        <v>#N/A</v>
      </c>
      <c r="B70" s="97" t="e">
        <f t="shared" ca="1" si="5"/>
        <v>#N/A</v>
      </c>
      <c r="C70" s="92"/>
      <c r="D70" s="74" t="s">
        <v>26</v>
      </c>
      <c r="E70" s="74"/>
      <c r="F70" s="184" t="s">
        <v>157</v>
      </c>
      <c r="G70" s="74"/>
      <c r="H70" s="92"/>
      <c r="I70" s="263">
        <f t="shared" ca="1" si="6"/>
        <v>0</v>
      </c>
      <c r="J70" s="264"/>
      <c r="K70" s="265"/>
      <c r="L70" s="266"/>
      <c r="M70" s="265"/>
      <c r="N70" s="266"/>
      <c r="O70" s="265"/>
      <c r="P70" s="266"/>
      <c r="Q70" s="265"/>
      <c r="R70" s="266"/>
      <c r="S70" s="265"/>
      <c r="T70" s="266"/>
      <c r="U70" s="265"/>
      <c r="V70" s="266"/>
    </row>
    <row r="71" spans="1:22" s="38" customFormat="1" ht="15" customHeight="1" x14ac:dyDescent="0.25">
      <c r="A71" s="97" t="e">
        <f t="shared" ca="1" si="0"/>
        <v>#N/A</v>
      </c>
      <c r="B71" s="97" t="e">
        <f t="shared" ca="1" si="5"/>
        <v>#N/A</v>
      </c>
      <c r="C71" s="92"/>
      <c r="D71" s="74" t="s">
        <v>26</v>
      </c>
      <c r="E71" s="74"/>
      <c r="F71" s="184" t="s">
        <v>157</v>
      </c>
      <c r="G71" s="74"/>
      <c r="H71" s="92"/>
      <c r="I71" s="263">
        <f t="shared" ca="1" si="6"/>
        <v>0</v>
      </c>
      <c r="J71" s="264"/>
      <c r="K71" s="265"/>
      <c r="L71" s="266"/>
      <c r="M71" s="265"/>
      <c r="N71" s="266"/>
      <c r="O71" s="265"/>
      <c r="P71" s="266"/>
      <c r="Q71" s="265"/>
      <c r="R71" s="266"/>
      <c r="S71" s="265"/>
      <c r="T71" s="266"/>
      <c r="U71" s="265"/>
      <c r="V71" s="266"/>
    </row>
    <row r="72" spans="1:22" s="38" customFormat="1" ht="15" customHeight="1" x14ac:dyDescent="0.25">
      <c r="A72" s="97" t="e">
        <f t="shared" ca="1" si="0"/>
        <v>#N/A</v>
      </c>
      <c r="B72" s="97" t="e">
        <f t="shared" ca="1" si="5"/>
        <v>#N/A</v>
      </c>
      <c r="C72" s="92"/>
      <c r="D72" s="74" t="s">
        <v>26</v>
      </c>
      <c r="E72" s="74"/>
      <c r="F72" s="184" t="s">
        <v>157</v>
      </c>
      <c r="G72" s="74"/>
      <c r="H72" s="92"/>
      <c r="I72" s="263">
        <f t="shared" ca="1" si="6"/>
        <v>0</v>
      </c>
      <c r="J72" s="264"/>
      <c r="K72" s="265"/>
      <c r="L72" s="266"/>
      <c r="M72" s="265"/>
      <c r="N72" s="266"/>
      <c r="O72" s="265"/>
      <c r="P72" s="266"/>
      <c r="Q72" s="265"/>
      <c r="R72" s="266"/>
      <c r="S72" s="265"/>
      <c r="T72" s="266"/>
      <c r="U72" s="265"/>
      <c r="V72" s="266"/>
    </row>
    <row r="73" spans="1:22" s="38" customFormat="1" ht="15" customHeight="1" x14ac:dyDescent="0.25">
      <c r="A73" s="97" t="e">
        <f t="shared" ca="1" si="0"/>
        <v>#N/A</v>
      </c>
      <c r="B73" s="97" t="e">
        <f t="shared" ca="1" si="5"/>
        <v>#N/A</v>
      </c>
      <c r="C73" s="92"/>
      <c r="D73" s="74" t="s">
        <v>26</v>
      </c>
      <c r="E73" s="74"/>
      <c r="F73" s="184" t="s">
        <v>157</v>
      </c>
      <c r="G73" s="74"/>
      <c r="H73" s="92"/>
      <c r="I73" s="263">
        <f t="shared" ca="1" si="6"/>
        <v>0</v>
      </c>
      <c r="J73" s="264"/>
      <c r="K73" s="265"/>
      <c r="L73" s="266"/>
      <c r="M73" s="265"/>
      <c r="N73" s="266"/>
      <c r="O73" s="265"/>
      <c r="P73" s="266"/>
      <c r="Q73" s="265"/>
      <c r="R73" s="266"/>
      <c r="S73" s="265"/>
      <c r="T73" s="266"/>
      <c r="U73" s="265"/>
      <c r="V73" s="266"/>
    </row>
    <row r="74" spans="1:22" s="38" customFormat="1" ht="15" customHeight="1" x14ac:dyDescent="0.25">
      <c r="A74" s="97" t="e">
        <f t="shared" ca="1" si="0"/>
        <v>#N/A</v>
      </c>
      <c r="B74" s="97" t="e">
        <f t="shared" ca="1" si="5"/>
        <v>#N/A</v>
      </c>
      <c r="C74" s="92"/>
      <c r="D74" s="74" t="s">
        <v>26</v>
      </c>
      <c r="E74" s="74"/>
      <c r="F74" s="184" t="s">
        <v>157</v>
      </c>
      <c r="G74" s="74"/>
      <c r="H74" s="92"/>
      <c r="I74" s="263">
        <f t="shared" ca="1" si="6"/>
        <v>0</v>
      </c>
      <c r="J74" s="264"/>
      <c r="K74" s="265"/>
      <c r="L74" s="266"/>
      <c r="M74" s="265"/>
      <c r="N74" s="266"/>
      <c r="O74" s="265"/>
      <c r="P74" s="266"/>
      <c r="Q74" s="265"/>
      <c r="R74" s="266"/>
      <c r="S74" s="265"/>
      <c r="T74" s="266"/>
      <c r="U74" s="265"/>
      <c r="V74" s="266"/>
    </row>
    <row r="75" spans="1:22" s="38" customFormat="1" ht="15" customHeight="1" x14ac:dyDescent="0.25">
      <c r="A75" s="97" t="e">
        <f t="shared" ca="1" si="0"/>
        <v>#N/A</v>
      </c>
      <c r="B75" s="97" t="e">
        <f t="shared" ca="1" si="5"/>
        <v>#N/A</v>
      </c>
      <c r="C75" s="92"/>
      <c r="D75" s="74" t="s">
        <v>26</v>
      </c>
      <c r="E75" s="74"/>
      <c r="F75" s="184" t="s">
        <v>157</v>
      </c>
      <c r="G75" s="74"/>
      <c r="H75" s="92"/>
      <c r="I75" s="263">
        <f t="shared" ca="1" si="6"/>
        <v>0</v>
      </c>
      <c r="J75" s="264"/>
      <c r="K75" s="265"/>
      <c r="L75" s="266"/>
      <c r="M75" s="265"/>
      <c r="N75" s="266"/>
      <c r="O75" s="265"/>
      <c r="P75" s="266"/>
      <c r="Q75" s="265"/>
      <c r="R75" s="266"/>
      <c r="S75" s="265"/>
      <c r="T75" s="266"/>
      <c r="U75" s="265"/>
      <c r="V75" s="266"/>
    </row>
    <row r="76" spans="1:22" s="38" customFormat="1" ht="15" customHeight="1" x14ac:dyDescent="0.25">
      <c r="A76" s="97" t="e">
        <f t="shared" ca="1" si="0"/>
        <v>#N/A</v>
      </c>
      <c r="B76" s="97" t="e">
        <f t="shared" ca="1" si="5"/>
        <v>#N/A</v>
      </c>
      <c r="C76" s="92"/>
      <c r="D76" s="74" t="s">
        <v>26</v>
      </c>
      <c r="E76" s="74"/>
      <c r="F76" s="184" t="s">
        <v>157</v>
      </c>
      <c r="G76" s="74"/>
      <c r="H76" s="71"/>
      <c r="I76" s="263">
        <f t="shared" ca="1" si="6"/>
        <v>0</v>
      </c>
      <c r="J76" s="264"/>
      <c r="K76" s="265"/>
      <c r="L76" s="266"/>
      <c r="M76" s="265"/>
      <c r="N76" s="266"/>
      <c r="O76" s="265"/>
      <c r="P76" s="266"/>
      <c r="Q76" s="265"/>
      <c r="R76" s="266"/>
      <c r="S76" s="265"/>
      <c r="T76" s="266"/>
      <c r="U76" s="265"/>
      <c r="V76" s="266"/>
    </row>
    <row r="77" spans="1:22" s="38" customFormat="1" ht="15" customHeight="1" x14ac:dyDescent="0.25">
      <c r="A77" s="97" t="e">
        <f t="shared" ca="1" si="0"/>
        <v>#N/A</v>
      </c>
      <c r="B77" s="97">
        <v>20</v>
      </c>
      <c r="C77" s="92"/>
      <c r="D77" s="184"/>
      <c r="E77" s="74"/>
      <c r="F77" s="184"/>
      <c r="G77" s="74"/>
      <c r="H77" s="71"/>
      <c r="I77" s="263">
        <f t="shared" ca="1" si="6"/>
        <v>0</v>
      </c>
      <c r="J77" s="264"/>
      <c r="K77" s="265"/>
      <c r="L77" s="266"/>
      <c r="M77" s="265"/>
      <c r="N77" s="266"/>
      <c r="O77" s="265"/>
      <c r="P77" s="266"/>
      <c r="Q77" s="265"/>
      <c r="R77" s="266"/>
      <c r="S77" s="265"/>
      <c r="T77" s="266"/>
      <c r="U77" s="265"/>
      <c r="V77" s="266"/>
    </row>
    <row r="78" spans="1:22" s="38" customFormat="1" ht="15" customHeight="1" x14ac:dyDescent="0.25">
      <c r="A78" s="97" t="e">
        <f t="shared" ca="1" si="0"/>
        <v>#N/A</v>
      </c>
      <c r="B78" s="97">
        <f>ROW()+200</f>
        <v>278</v>
      </c>
      <c r="C78" s="189"/>
      <c r="D78" s="189" t="s">
        <v>146</v>
      </c>
      <c r="E78" s="187"/>
      <c r="F78" s="187"/>
      <c r="G78" s="187"/>
      <c r="H78" s="188"/>
      <c r="I78" s="271">
        <f ca="1">SUM(I57:J76)</f>
        <v>0</v>
      </c>
      <c r="J78" s="272"/>
      <c r="K78" s="269">
        <f>SUM(K57:L76)</f>
        <v>0</v>
      </c>
      <c r="L78" s="270"/>
      <c r="M78" s="269">
        <f>SUM(M57:N76)</f>
        <v>0</v>
      </c>
      <c r="N78" s="270"/>
      <c r="O78" s="269">
        <f>SUM(O57:P76)</f>
        <v>0</v>
      </c>
      <c r="P78" s="270"/>
      <c r="Q78" s="269">
        <f>SUM(Q57:R76)</f>
        <v>0</v>
      </c>
      <c r="R78" s="270"/>
      <c r="S78" s="269">
        <f>SUM(S57:T76)</f>
        <v>0</v>
      </c>
      <c r="T78" s="270"/>
      <c r="U78" s="269">
        <f>SUM(U57:V76)</f>
        <v>0</v>
      </c>
      <c r="V78" s="270"/>
    </row>
    <row r="79" spans="1:22" s="38" customFormat="1" ht="15" customHeight="1" x14ac:dyDescent="0.25">
      <c r="A79" s="97" t="e">
        <f t="shared" ca="1" si="0"/>
        <v>#N/A</v>
      </c>
      <c r="B79" s="97">
        <v>20</v>
      </c>
      <c r="C79" s="92"/>
      <c r="D79" s="185"/>
      <c r="E79" s="92"/>
      <c r="F79" s="29"/>
      <c r="G79" s="29"/>
      <c r="H79" s="28"/>
      <c r="I79" s="263">
        <f ca="1">SUMIFS(79:79,$23:$23,TRUE,$55:$55,"Costs")</f>
        <v>0</v>
      </c>
      <c r="J79" s="264"/>
      <c r="K79" s="137"/>
      <c r="L79" s="108"/>
      <c r="M79" s="92"/>
      <c r="N79" s="108"/>
      <c r="O79" s="92"/>
      <c r="P79" s="108"/>
      <c r="Q79" s="92"/>
      <c r="R79" s="108"/>
      <c r="S79" s="92"/>
      <c r="T79" s="108"/>
      <c r="U79" s="92"/>
      <c r="V79" s="108"/>
    </row>
  </sheetData>
  <sheetProtection algorithmName="SHA-512" hashValue="izClAWKl3WTl2MhKi7l04QF29pVpAmYLIHzS0kwFEkmCl6h7zSaNXJUcpjWdK4dp38MKnr9bzNGyckidGtD7tQ==" saltValue="iqs8fTT8Swt1rmpmO96ujA==" spinCount="100000" sheet="1" objects="1" scenarios="1"/>
  <dataConsolidate link="1"/>
  <mergeCells count="168">
    <mergeCell ref="U78:V78"/>
    <mergeCell ref="I79:J79"/>
    <mergeCell ref="I78:J78"/>
    <mergeCell ref="K78:L78"/>
    <mergeCell ref="M78:N78"/>
    <mergeCell ref="O78:P78"/>
    <mergeCell ref="Q78:R78"/>
    <mergeCell ref="S78:T78"/>
    <mergeCell ref="U76:V76"/>
    <mergeCell ref="I77:J77"/>
    <mergeCell ref="K77:L77"/>
    <mergeCell ref="M77:N77"/>
    <mergeCell ref="O77:P77"/>
    <mergeCell ref="Q77:R77"/>
    <mergeCell ref="S77:T77"/>
    <mergeCell ref="U77:V77"/>
    <mergeCell ref="I76:J76"/>
    <mergeCell ref="K76:L76"/>
    <mergeCell ref="M76:N76"/>
    <mergeCell ref="O76:P76"/>
    <mergeCell ref="Q76:R76"/>
    <mergeCell ref="S76:T76"/>
    <mergeCell ref="U74:V74"/>
    <mergeCell ref="I75:J75"/>
    <mergeCell ref="K75:L75"/>
    <mergeCell ref="M75:N75"/>
    <mergeCell ref="O75:P75"/>
    <mergeCell ref="Q75:R75"/>
    <mergeCell ref="S75:T75"/>
    <mergeCell ref="U75:V75"/>
    <mergeCell ref="I74:J74"/>
    <mergeCell ref="K74:L74"/>
    <mergeCell ref="M74:N74"/>
    <mergeCell ref="O74:P74"/>
    <mergeCell ref="Q74:R74"/>
    <mergeCell ref="S74:T74"/>
    <mergeCell ref="U72:V72"/>
    <mergeCell ref="I73:J73"/>
    <mergeCell ref="K73:L73"/>
    <mergeCell ref="M73:N73"/>
    <mergeCell ref="O73:P73"/>
    <mergeCell ref="Q73:R73"/>
    <mergeCell ref="S73:T73"/>
    <mergeCell ref="U73:V73"/>
    <mergeCell ref="I72:J72"/>
    <mergeCell ref="K72:L72"/>
    <mergeCell ref="M72:N72"/>
    <mergeCell ref="O72:P72"/>
    <mergeCell ref="Q72:R72"/>
    <mergeCell ref="S72:T72"/>
    <mergeCell ref="U70:V70"/>
    <mergeCell ref="I71:J71"/>
    <mergeCell ref="K71:L71"/>
    <mergeCell ref="M71:N71"/>
    <mergeCell ref="O71:P71"/>
    <mergeCell ref="Q71:R71"/>
    <mergeCell ref="S71:T71"/>
    <mergeCell ref="U71:V71"/>
    <mergeCell ref="I70:J70"/>
    <mergeCell ref="K70:L70"/>
    <mergeCell ref="M70:N70"/>
    <mergeCell ref="O70:P70"/>
    <mergeCell ref="Q70:R70"/>
    <mergeCell ref="S70:T70"/>
    <mergeCell ref="U68:V68"/>
    <mergeCell ref="I69:J69"/>
    <mergeCell ref="K69:L69"/>
    <mergeCell ref="M69:N69"/>
    <mergeCell ref="O69:P69"/>
    <mergeCell ref="Q69:R69"/>
    <mergeCell ref="S69:T69"/>
    <mergeCell ref="U69:V69"/>
    <mergeCell ref="I68:J68"/>
    <mergeCell ref="K68:L68"/>
    <mergeCell ref="M68:N68"/>
    <mergeCell ref="O68:P68"/>
    <mergeCell ref="Q68:R68"/>
    <mergeCell ref="S68:T68"/>
    <mergeCell ref="U66:V66"/>
    <mergeCell ref="I67:J67"/>
    <mergeCell ref="K67:L67"/>
    <mergeCell ref="M67:N67"/>
    <mergeCell ref="O67:P67"/>
    <mergeCell ref="Q67:R67"/>
    <mergeCell ref="S67:T67"/>
    <mergeCell ref="U67:V67"/>
    <mergeCell ref="I66:J66"/>
    <mergeCell ref="K66:L66"/>
    <mergeCell ref="M66:N66"/>
    <mergeCell ref="O66:P66"/>
    <mergeCell ref="Q66:R66"/>
    <mergeCell ref="S66:T66"/>
    <mergeCell ref="U64:V64"/>
    <mergeCell ref="I65:J65"/>
    <mergeCell ref="K65:L65"/>
    <mergeCell ref="M65:N65"/>
    <mergeCell ref="O65:P65"/>
    <mergeCell ref="Q65:R65"/>
    <mergeCell ref="S65:T65"/>
    <mergeCell ref="U65:V65"/>
    <mergeCell ref="I64:J64"/>
    <mergeCell ref="K64:L64"/>
    <mergeCell ref="M64:N64"/>
    <mergeCell ref="O64:P64"/>
    <mergeCell ref="Q64:R64"/>
    <mergeCell ref="S64:T64"/>
    <mergeCell ref="U62:V62"/>
    <mergeCell ref="I63:J63"/>
    <mergeCell ref="K63:L63"/>
    <mergeCell ref="M63:N63"/>
    <mergeCell ref="O63:P63"/>
    <mergeCell ref="Q63:R63"/>
    <mergeCell ref="S63:T63"/>
    <mergeCell ref="U63:V63"/>
    <mergeCell ref="I62:J62"/>
    <mergeCell ref="K62:L62"/>
    <mergeCell ref="M62:N62"/>
    <mergeCell ref="O62:P62"/>
    <mergeCell ref="Q62:R62"/>
    <mergeCell ref="S62:T62"/>
    <mergeCell ref="U60:V60"/>
    <mergeCell ref="I61:J61"/>
    <mergeCell ref="K61:L61"/>
    <mergeCell ref="M61:N61"/>
    <mergeCell ref="O61:P61"/>
    <mergeCell ref="Q61:R61"/>
    <mergeCell ref="S61:T61"/>
    <mergeCell ref="U61:V61"/>
    <mergeCell ref="I60:J60"/>
    <mergeCell ref="K60:L60"/>
    <mergeCell ref="M60:N60"/>
    <mergeCell ref="O60:P60"/>
    <mergeCell ref="Q60:R60"/>
    <mergeCell ref="S60:T60"/>
    <mergeCell ref="U58:V58"/>
    <mergeCell ref="I59:J59"/>
    <mergeCell ref="K59:L59"/>
    <mergeCell ref="M59:N59"/>
    <mergeCell ref="O59:P59"/>
    <mergeCell ref="Q59:R59"/>
    <mergeCell ref="S59:T59"/>
    <mergeCell ref="U59:V59"/>
    <mergeCell ref="I58:J58"/>
    <mergeCell ref="K58:L58"/>
    <mergeCell ref="M58:N58"/>
    <mergeCell ref="O58:P58"/>
    <mergeCell ref="Q58:R58"/>
    <mergeCell ref="S58:T58"/>
    <mergeCell ref="F4:G4"/>
    <mergeCell ref="F11:G11"/>
    <mergeCell ref="F13:G13"/>
    <mergeCell ref="F16:G16"/>
    <mergeCell ref="F19:G19"/>
    <mergeCell ref="F21:G21"/>
    <mergeCell ref="U55:V55"/>
    <mergeCell ref="I57:J57"/>
    <mergeCell ref="K57:L57"/>
    <mergeCell ref="M57:N57"/>
    <mergeCell ref="O57:P57"/>
    <mergeCell ref="Q57:R57"/>
    <mergeCell ref="S57:T57"/>
    <mergeCell ref="U57:V57"/>
    <mergeCell ref="I55:J55"/>
    <mergeCell ref="K55:L55"/>
    <mergeCell ref="M55:N55"/>
    <mergeCell ref="O55:P55"/>
    <mergeCell ref="Q55:R55"/>
    <mergeCell ref="S55:T55"/>
  </mergeCells>
  <conditionalFormatting sqref="C5">
    <cfRule type="expression" dxfId="8" priority="1">
      <formula>$C$5&lt;&gt;""</formula>
    </cfRule>
  </conditionalFormatting>
  <conditionalFormatting sqref="F21:G21">
    <cfRule type="expression" dxfId="7" priority="11">
      <formula>$F$21="Project duration exceeds max years"</formula>
    </cfRule>
  </conditionalFormatting>
  <conditionalFormatting sqref="H13">
    <cfRule type="expression" dxfId="6" priority="8">
      <formula>$F$13&lt;&gt;"Other Danish research institution"</formula>
    </cfRule>
  </conditionalFormatting>
  <conditionalFormatting sqref="J28">
    <cfRule type="expression" dxfId="5" priority="14">
      <formula>$F$27&lt;&gt;""</formula>
    </cfRule>
  </conditionalFormatting>
  <conditionalFormatting sqref="M1:N1048576">
    <cfRule type="expression" dxfId="4" priority="7">
      <formula>$M$26="0 months"</formula>
    </cfRule>
  </conditionalFormatting>
  <conditionalFormatting sqref="O1:P1048576">
    <cfRule type="expression" dxfId="3" priority="6">
      <formula>$O$26="0 months"</formula>
    </cfRule>
  </conditionalFormatting>
  <conditionalFormatting sqref="Q1:R1048576">
    <cfRule type="expression" dxfId="2" priority="5">
      <formula>$Q$26="0 months"</formula>
    </cfRule>
  </conditionalFormatting>
  <conditionalFormatting sqref="S1:T1048576">
    <cfRule type="expression" dxfId="1" priority="4">
      <formula>$S$26="0 months"</formula>
    </cfRule>
  </conditionalFormatting>
  <conditionalFormatting sqref="U1:V1048576">
    <cfRule type="expression" dxfId="0" priority="3">
      <formula>$U$26="0 months"</formula>
    </cfRule>
  </conditionalFormatting>
  <dataValidations count="10">
    <dataValidation type="list" allowBlank="1" showInputMessage="1" showErrorMessage="1" sqref="F13:G13 G53" xr:uid="{75359809-B387-401D-8435-E06443A91237}">
      <formula1>INDIRECT($I$12)</formula1>
    </dataValidation>
    <dataValidation type="list" allowBlank="1" showInputMessage="1" showErrorMessage="1" sqref="H53" xr:uid="{A9472521-204D-4032-9FCC-068BC3AD6D92}">
      <formula1>INDIRECT(E53)</formula1>
    </dataValidation>
    <dataValidation type="list" allowBlank="1" showInputMessage="1" showErrorMessage="1" sqref="D32:D51" xr:uid="{81551442-8A2C-48D5-9594-69B0B38C73F7}">
      <formula1>INDIRECT($I$13)</formula1>
    </dataValidation>
    <dataValidation type="decimal" allowBlank="1" showInputMessage="1" showErrorMessage="1" sqref="W57:XFD78" xr:uid="{9E581596-440F-407C-B578-5B544F225501}">
      <formula1>0</formula1>
      <formula2>1000000000</formula2>
    </dataValidation>
    <dataValidation type="list" allowBlank="1" showInputMessage="1" showErrorMessage="1" sqref="F15 F18" xr:uid="{D6503998-1FAD-4068-BD24-3FCEBC5B02C1}">
      <formula1>INDIRECT("Months[Month]")</formula1>
    </dataValidation>
    <dataValidation type="list" allowBlank="1" showInputMessage="1" showErrorMessage="1" sqref="G15 G18" xr:uid="{F3B04757-C152-4281-8431-B057EA165C36}">
      <formula1>INDIRECT("Years")</formula1>
    </dataValidation>
    <dataValidation type="list" allowBlank="1" showInputMessage="1" showErrorMessage="1" sqref="D57:D76" xr:uid="{7DC5A593-5638-442B-9297-7E6687C30A96}">
      <formula1>INDIRECT($I$14)</formula1>
    </dataValidation>
    <dataValidation type="custom" allowBlank="1" showInputMessage="1" showErrorMessage="1" error="Select title and enter max 2 decimal places_x000a_(ensure the FTE is within the limit for the given period)" sqref="K32:K51 U32:U51 Q32:Q51 O32:O51 M32:M51 S32:S51" xr:uid="{117D4620-B1E3-4925-B064-4685C6B428CE}">
      <formula1>AND($D32&lt;&gt;INDEX(INDIRECT($I$13),1),ISNUMBER(K32),ROUND(K32,2)=K32,K32&lt;=ROUNDUP(DATEDIF(K$25,L$25+1,"m")/12,2))</formula1>
    </dataValidation>
    <dataValidation type="custom" allowBlank="1" showInputMessage="1" showErrorMessage="1" error="Select title and enter whole numbers only" sqref="L32:L51 V32:V51 R32:R51 P32:P51 N32:N51 T32:T51" xr:uid="{76E09BDC-AC34-4CBA-9DDB-1FA5257DB75A}">
      <formula1>AND($D32&lt;&gt;INDEX(INDIRECT($I$13),1),ISNUMBER(L32),ROUND(L32,0)=L32)</formula1>
    </dataValidation>
    <dataValidation type="custom" allowBlank="1" showInputMessage="1" showErrorMessage="1" error="Select operational cost and enter whole numbers only" sqref="K57:V76" xr:uid="{C4ED0F02-82DF-441D-B518-674F1F7C09BE}">
      <formula1>AND($D57&lt;&gt;INDEX(INDIRECT($I$14),1), ROUND(K57,0)=K57)</formula1>
    </dataValidation>
  </dataValidations>
  <pageMargins left="0.25" right="0.25" top="0.75" bottom="0.75" header="0.3" footer="0.3"/>
  <pageSetup paperSize="9"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2" id="{B1FE7FC4-8C81-4B24-B447-1BF86BBC9EF3}">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27BE73-116D-43D4-AB8F-3CEBCA2EC992}">
  <sheetPr codeName="Sheet22"/>
  <dimension ref="A1:V78"/>
  <sheetViews>
    <sheetView showGridLines="0" zoomScaleNormal="100" workbookViewId="0">
      <selection activeCell="N31" sqref="N31"/>
    </sheetView>
  </sheetViews>
  <sheetFormatPr defaultColWidth="0" defaultRowHeight="15" customHeight="1" zeroHeight="1" x14ac:dyDescent="0.25"/>
  <cols>
    <col min="1" max="2" width="1.7109375" style="125" customWidth="1"/>
    <col min="3" max="3" width="1.7109375" style="135" customWidth="1"/>
    <col min="4" max="4" width="40.7109375" style="157" customWidth="1"/>
    <col min="5" max="5" width="1.7109375" style="157" customWidth="1"/>
    <col min="6" max="7" width="23.7109375" style="157" customWidth="1"/>
    <col min="8" max="8" width="25.7109375" style="157" customWidth="1"/>
    <col min="9" max="12" width="13.7109375" style="157" customWidth="1"/>
    <col min="13" max="22" width="13.7109375" style="135" customWidth="1"/>
    <col min="23" max="16384" width="11.7109375" style="21" hidden="1"/>
  </cols>
  <sheetData>
    <row r="1" spans="1:22" ht="49.5" customHeight="1" x14ac:dyDescent="0.25">
      <c r="C1" s="82"/>
      <c r="D1" s="81"/>
      <c r="E1" s="81"/>
      <c r="F1" s="81"/>
      <c r="G1" s="81"/>
      <c r="H1" s="81"/>
      <c r="I1" s="173"/>
      <c r="J1" s="170"/>
      <c r="K1" s="172"/>
      <c r="L1" s="100"/>
      <c r="M1" s="171"/>
      <c r="N1" s="81"/>
      <c r="O1" s="81"/>
      <c r="P1" s="81"/>
      <c r="Q1" s="81"/>
      <c r="R1" s="81"/>
      <c r="S1" s="81"/>
      <c r="T1" s="81"/>
      <c r="U1" s="81"/>
      <c r="V1" s="81"/>
    </row>
    <row r="2" spans="1:22" s="90" customFormat="1" ht="15" customHeight="1" x14ac:dyDescent="0.25">
      <c r="A2" s="102"/>
      <c r="B2" s="102"/>
      <c r="C2" s="86"/>
      <c r="D2" s="84" t="s">
        <v>37</v>
      </c>
      <c r="E2" s="84"/>
      <c r="F2" s="85"/>
      <c r="G2" s="85"/>
      <c r="H2" s="85"/>
      <c r="I2" s="86"/>
      <c r="J2" s="86"/>
      <c r="K2" s="86"/>
      <c r="L2" s="86"/>
      <c r="M2" s="86"/>
      <c r="N2" s="86"/>
      <c r="O2" s="86"/>
      <c r="P2" s="86"/>
      <c r="Q2" s="86"/>
      <c r="R2" s="86"/>
      <c r="S2" s="86"/>
      <c r="T2" s="86"/>
      <c r="U2" s="86"/>
      <c r="V2" s="86"/>
    </row>
    <row r="3" spans="1:22" s="90" customFormat="1" ht="15" customHeight="1" x14ac:dyDescent="0.25">
      <c r="A3" s="102"/>
      <c r="B3" s="102"/>
      <c r="C3" s="9"/>
      <c r="D3" s="9"/>
      <c r="E3" s="9"/>
      <c r="F3" s="9"/>
      <c r="G3" s="9"/>
      <c r="H3" s="9"/>
      <c r="I3" s="9"/>
      <c r="J3" s="9"/>
      <c r="K3" s="9"/>
      <c r="L3" s="9"/>
      <c r="M3" s="9"/>
      <c r="N3" s="9"/>
      <c r="O3" s="9"/>
      <c r="P3" s="9"/>
      <c r="Q3" s="9"/>
      <c r="R3" s="9"/>
      <c r="S3" s="9"/>
      <c r="T3" s="9"/>
      <c r="U3" s="9"/>
      <c r="V3" s="9"/>
    </row>
    <row r="4" spans="1:22" s="90" customFormat="1" ht="15" customHeight="1" x14ac:dyDescent="0.25">
      <c r="A4" s="102"/>
      <c r="B4" s="102"/>
      <c r="C4" s="9"/>
      <c r="D4" s="126" t="s">
        <v>88</v>
      </c>
      <c r="E4" s="9"/>
      <c r="F4" s="251" t="s">
        <v>82</v>
      </c>
      <c r="G4" s="252"/>
      <c r="H4" s="9"/>
      <c r="I4" s="9"/>
      <c r="J4" s="9"/>
      <c r="K4" s="9"/>
      <c r="L4" s="9"/>
      <c r="M4" s="9"/>
      <c r="N4" s="9"/>
      <c r="O4" s="9"/>
      <c r="P4" s="9"/>
      <c r="Q4" s="9"/>
      <c r="R4" s="9"/>
      <c r="S4" s="9"/>
      <c r="T4" s="9"/>
      <c r="U4" s="9"/>
      <c r="V4" s="9"/>
    </row>
    <row r="5" spans="1:22" s="90" customFormat="1" ht="15" customHeight="1" x14ac:dyDescent="0.25">
      <c r="A5" s="102"/>
      <c r="B5" s="102"/>
      <c r="C5" s="9"/>
      <c r="D5" s="9"/>
      <c r="E5" s="9"/>
      <c r="F5" s="9"/>
      <c r="G5" s="9"/>
      <c r="H5" s="9"/>
      <c r="I5" s="9"/>
      <c r="J5" s="9"/>
      <c r="K5" s="9"/>
      <c r="L5" s="9"/>
      <c r="M5" s="9"/>
      <c r="N5" s="9"/>
      <c r="O5" s="9"/>
      <c r="P5" s="9"/>
      <c r="Q5" s="9"/>
      <c r="R5" s="9"/>
      <c r="S5" s="9"/>
      <c r="T5" s="9"/>
      <c r="U5" s="9"/>
      <c r="V5" s="9"/>
    </row>
    <row r="6" spans="1:22" s="124" customFormat="1" ht="15" customHeight="1" x14ac:dyDescent="0.25">
      <c r="A6" s="102"/>
      <c r="B6" s="102"/>
      <c r="C6" s="83"/>
      <c r="D6" s="166"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E6" s="83"/>
      <c r="F6" s="83"/>
      <c r="G6" s="83"/>
      <c r="H6" s="83"/>
      <c r="I6" s="123"/>
      <c r="J6" s="102"/>
      <c r="K6" s="102"/>
      <c r="L6" s="102"/>
      <c r="M6" s="102"/>
      <c r="N6" s="102"/>
      <c r="O6" s="102"/>
      <c r="P6" s="102"/>
      <c r="Q6" s="102"/>
      <c r="R6" s="102"/>
      <c r="S6" s="102"/>
      <c r="T6" s="102"/>
      <c r="U6" s="102"/>
      <c r="V6" s="102"/>
    </row>
    <row r="7" spans="1:22" s="90" customFormat="1" ht="15" customHeight="1" x14ac:dyDescent="0.25">
      <c r="A7" s="102"/>
      <c r="B7" s="102"/>
      <c r="C7" s="86"/>
      <c r="D7" s="84" t="s">
        <v>39</v>
      </c>
      <c r="E7" s="84"/>
      <c r="F7" s="85"/>
      <c r="G7" s="85"/>
      <c r="H7" s="85"/>
      <c r="I7" s="86"/>
      <c r="J7" s="86"/>
      <c r="K7" s="86"/>
      <c r="L7" s="86"/>
      <c r="M7" s="86"/>
      <c r="N7" s="86"/>
      <c r="O7" s="86"/>
      <c r="P7" s="86"/>
      <c r="Q7" s="86"/>
      <c r="R7" s="86"/>
      <c r="S7" s="86"/>
      <c r="T7" s="86"/>
      <c r="U7" s="86"/>
      <c r="V7" s="86"/>
    </row>
    <row r="8" spans="1:22" s="90" customFormat="1" ht="15" customHeight="1" x14ac:dyDescent="0.25">
      <c r="A8" s="102"/>
      <c r="B8" s="102"/>
      <c r="C8" s="9"/>
      <c r="D8" s="9"/>
      <c r="E8" s="9"/>
      <c r="F8" s="9"/>
      <c r="G8" s="9"/>
      <c r="H8" s="9"/>
      <c r="I8" s="134"/>
      <c r="J8" s="9"/>
      <c r="K8" s="9"/>
      <c r="L8" s="9"/>
      <c r="M8" s="9"/>
      <c r="N8" s="9"/>
      <c r="O8" s="9"/>
      <c r="P8" s="9"/>
      <c r="Q8" s="9"/>
      <c r="R8" s="9"/>
      <c r="S8" s="9"/>
      <c r="T8" s="9"/>
      <c r="U8" s="9"/>
      <c r="V8" s="9"/>
    </row>
    <row r="9" spans="1:22" s="90" customFormat="1" x14ac:dyDescent="0.25">
      <c r="A9" s="102"/>
      <c r="B9" s="102"/>
      <c r="C9" s="9"/>
      <c r="D9" s="126" t="s">
        <v>103</v>
      </c>
      <c r="E9" s="126"/>
      <c r="F9" s="274"/>
      <c r="G9" s="275"/>
      <c r="H9" s="9"/>
      <c r="I9" s="150"/>
      <c r="J9" s="9"/>
      <c r="K9" s="9"/>
      <c r="L9" s="9"/>
      <c r="M9" s="9"/>
      <c r="N9" s="9"/>
      <c r="O9" s="9"/>
      <c r="P9" s="9"/>
      <c r="Q9" s="9"/>
      <c r="R9" s="9"/>
      <c r="S9" s="9"/>
      <c r="T9" s="9"/>
      <c r="U9" s="9"/>
      <c r="V9" s="9"/>
    </row>
    <row r="10" spans="1:22" s="90" customFormat="1" ht="15" customHeight="1" x14ac:dyDescent="0.25">
      <c r="A10" s="102"/>
      <c r="B10" s="102"/>
      <c r="C10" s="9"/>
      <c r="D10" s="126"/>
      <c r="E10" s="126"/>
      <c r="F10" s="126"/>
      <c r="G10" s="126"/>
      <c r="H10" s="9"/>
      <c r="I10" s="67"/>
      <c r="J10" s="9"/>
      <c r="K10" s="9"/>
      <c r="L10" s="9"/>
      <c r="M10" s="9"/>
      <c r="N10" s="9"/>
      <c r="O10" s="9"/>
      <c r="P10" s="9"/>
      <c r="Q10" s="9"/>
      <c r="R10" s="9"/>
      <c r="S10" s="9"/>
      <c r="T10" s="9"/>
      <c r="U10" s="9"/>
      <c r="V10" s="9"/>
    </row>
    <row r="11" spans="1:22" s="90" customFormat="1" ht="15" customHeight="1" x14ac:dyDescent="0.25">
      <c r="A11" s="102"/>
      <c r="B11" s="102"/>
      <c r="C11" s="9"/>
      <c r="D11" s="126" t="s">
        <v>101</v>
      </c>
      <c r="E11" s="9"/>
      <c r="F11" s="274" t="s">
        <v>102</v>
      </c>
      <c r="G11" s="275"/>
      <c r="H11" s="9"/>
      <c r="I11" s="149"/>
      <c r="J11" s="9"/>
      <c r="K11" s="9"/>
      <c r="L11" s="9"/>
      <c r="M11" s="9"/>
      <c r="N11" s="9"/>
      <c r="O11" s="9"/>
      <c r="P11" s="9"/>
      <c r="Q11" s="9"/>
      <c r="R11" s="9"/>
      <c r="S11" s="9"/>
      <c r="T11" s="9"/>
      <c r="U11" s="9"/>
      <c r="V11" s="9"/>
    </row>
    <row r="12" spans="1:22" s="90" customFormat="1" ht="15" customHeight="1" x14ac:dyDescent="0.25">
      <c r="A12" s="102"/>
      <c r="B12" s="102"/>
      <c r="C12" s="9"/>
      <c r="D12" s="133"/>
      <c r="E12" s="126"/>
      <c r="F12" s="99"/>
      <c r="G12" s="99"/>
      <c r="H12" s="9" t="s">
        <v>59</v>
      </c>
      <c r="I12" s="8"/>
      <c r="J12" s="9"/>
      <c r="K12" s="9"/>
      <c r="L12" s="9"/>
      <c r="M12" s="9"/>
      <c r="N12" s="9"/>
      <c r="O12" s="9"/>
      <c r="P12" s="9"/>
      <c r="Q12" s="9"/>
      <c r="R12" s="9"/>
      <c r="S12" s="9"/>
      <c r="T12" s="9"/>
      <c r="U12" s="9"/>
      <c r="V12" s="9"/>
    </row>
    <row r="13" spans="1:22" s="90" customFormat="1" ht="15" customHeight="1" x14ac:dyDescent="0.25">
      <c r="A13" s="102"/>
      <c r="B13" s="102"/>
      <c r="C13" s="9"/>
      <c r="D13" s="126" t="s">
        <v>112</v>
      </c>
      <c r="E13" s="126"/>
      <c r="F13" s="276"/>
      <c r="G13" s="277"/>
      <c r="H13" s="58"/>
      <c r="I13" s="134"/>
      <c r="J13" s="9"/>
      <c r="K13" s="9"/>
      <c r="L13" s="9"/>
      <c r="M13" s="9"/>
      <c r="N13" s="9"/>
      <c r="O13" s="9"/>
      <c r="P13" s="9"/>
      <c r="Q13" s="9"/>
      <c r="R13" s="9"/>
      <c r="S13" s="9"/>
      <c r="T13" s="9"/>
      <c r="U13" s="9"/>
      <c r="V13" s="9"/>
    </row>
    <row r="14" spans="1:22" s="90" customFormat="1" ht="15" customHeight="1" x14ac:dyDescent="0.25">
      <c r="A14" s="102"/>
      <c r="B14" s="102"/>
      <c r="C14" s="128"/>
      <c r="D14" s="126" t="s">
        <v>113</v>
      </c>
      <c r="E14" s="126"/>
      <c r="F14" s="278"/>
      <c r="G14" s="279"/>
      <c r="H14" s="59"/>
      <c r="I14" s="134"/>
      <c r="J14" s="128"/>
      <c r="K14" s="9"/>
      <c r="L14" s="9"/>
      <c r="M14" s="9"/>
      <c r="N14" s="9"/>
      <c r="O14" s="9"/>
      <c r="P14" s="9"/>
      <c r="Q14" s="9"/>
      <c r="R14" s="9"/>
      <c r="S14" s="9"/>
      <c r="T14" s="9"/>
      <c r="U14" s="9"/>
      <c r="V14" s="9"/>
    </row>
    <row r="15" spans="1:22" s="90" customFormat="1" ht="15" customHeight="1" x14ac:dyDescent="0.25">
      <c r="A15" s="102"/>
      <c r="B15" s="102"/>
      <c r="C15" s="128"/>
      <c r="D15" s="126"/>
      <c r="E15" s="126"/>
      <c r="F15" s="99"/>
      <c r="G15" s="99"/>
      <c r="H15" s="9"/>
      <c r="I15" s="134"/>
      <c r="J15" s="9"/>
      <c r="K15" s="9"/>
      <c r="L15" s="9"/>
      <c r="M15" s="9"/>
      <c r="N15" s="9"/>
      <c r="O15" s="9"/>
      <c r="P15" s="9"/>
      <c r="Q15" s="9"/>
      <c r="R15" s="9"/>
      <c r="S15" s="9"/>
      <c r="T15" s="9"/>
      <c r="U15" s="9"/>
      <c r="V15" s="9"/>
    </row>
    <row r="16" spans="1:22" s="90" customFormat="1" ht="15" customHeight="1" x14ac:dyDescent="0.25">
      <c r="A16" s="102"/>
      <c r="B16" s="102"/>
      <c r="C16" s="9"/>
      <c r="D16" s="126" t="s">
        <v>5</v>
      </c>
      <c r="E16" s="126"/>
      <c r="F16" s="251" t="str">
        <f>IF(OR($F$13="",$F$14=""),"Enter project start and end date",DATEDIF($F$13,$F$14+1,"y")&amp;" years, "&amp;DATEDIF($F$13,$F$14+1,"ym")&amp;" months")</f>
        <v>Enter project start and end date</v>
      </c>
      <c r="G16" s="252"/>
      <c r="H16" s="127"/>
      <c r="I16" s="134"/>
      <c r="J16" s="9"/>
      <c r="K16" s="9"/>
      <c r="L16" s="9"/>
      <c r="M16" s="9"/>
      <c r="N16" s="9"/>
      <c r="O16" s="9"/>
      <c r="P16" s="9"/>
      <c r="Q16" s="9"/>
      <c r="R16" s="9"/>
      <c r="S16" s="9"/>
      <c r="T16" s="9"/>
      <c r="U16" s="9"/>
      <c r="V16" s="9"/>
    </row>
    <row r="17" spans="1:22" s="90" customFormat="1" ht="15" customHeight="1" x14ac:dyDescent="0.25">
      <c r="A17" s="102"/>
      <c r="B17" s="102"/>
      <c r="C17" s="9"/>
      <c r="D17" s="126"/>
      <c r="E17" s="126"/>
      <c r="F17" s="92"/>
      <c r="G17" s="92"/>
      <c r="H17" s="9"/>
      <c r="I17" s="134"/>
      <c r="J17" s="9"/>
      <c r="K17" s="9"/>
      <c r="L17" s="9"/>
      <c r="M17" s="9"/>
      <c r="N17" s="9"/>
      <c r="O17" s="9"/>
      <c r="P17" s="9"/>
      <c r="Q17" s="9"/>
      <c r="R17" s="9"/>
      <c r="S17" s="9"/>
      <c r="T17" s="9"/>
      <c r="U17" s="9"/>
      <c r="V17" s="9"/>
    </row>
    <row r="18" spans="1:22" s="124" customFormat="1" ht="15" customHeight="1" x14ac:dyDescent="0.25">
      <c r="A18" s="102"/>
      <c r="B18" s="102"/>
      <c r="C18" s="83"/>
      <c r="D18" s="83"/>
      <c r="E18" s="83"/>
      <c r="F18" s="83"/>
      <c r="G18" s="83"/>
      <c r="H18" s="83"/>
      <c r="I18" s="68"/>
      <c r="J18" s="68"/>
      <c r="K18" s="102"/>
      <c r="L18" s="102"/>
      <c r="M18" s="102"/>
      <c r="N18" s="102"/>
      <c r="O18" s="102"/>
      <c r="P18" s="102"/>
      <c r="Q18" s="102"/>
      <c r="R18" s="102"/>
      <c r="S18" s="102"/>
      <c r="T18" s="102"/>
      <c r="U18" s="102"/>
      <c r="V18" s="102"/>
    </row>
    <row r="19" spans="1:22" s="90" customFormat="1" ht="15" customHeight="1" x14ac:dyDescent="0.25">
      <c r="A19" s="102"/>
      <c r="B19" s="102"/>
      <c r="C19" s="86"/>
      <c r="D19" s="84" t="s">
        <v>40</v>
      </c>
      <c r="E19" s="84"/>
      <c r="F19" s="85"/>
      <c r="G19" s="85"/>
      <c r="H19" s="86"/>
      <c r="I19" s="87" t="s">
        <v>14</v>
      </c>
      <c r="J19" s="88"/>
      <c r="K19" s="89" t="str">
        <f>IF($F$13="","",YEAR($F$13))</f>
        <v/>
      </c>
      <c r="L19" s="88"/>
      <c r="M19" s="89" t="str">
        <f>IFERROR(K19+1,"")</f>
        <v/>
      </c>
      <c r="N19" s="88"/>
      <c r="O19" s="89" t="str">
        <f>IFERROR(M19+1,"")</f>
        <v/>
      </c>
      <c r="P19" s="88"/>
      <c r="Q19" s="89" t="str">
        <f>IFERROR(O19+1,"")</f>
        <v/>
      </c>
      <c r="R19" s="88"/>
      <c r="S19" s="89" t="str">
        <f>IFERROR(Q19+1,"")</f>
        <v/>
      </c>
      <c r="T19" s="88"/>
      <c r="U19" s="89" t="str">
        <f>IFERROR(S19+1,"")</f>
        <v/>
      </c>
      <c r="V19" s="88"/>
    </row>
    <row r="20" spans="1:22" s="38" customFormat="1" ht="15" customHeight="1" x14ac:dyDescent="0.25">
      <c r="A20" s="97"/>
      <c r="B20" s="97"/>
      <c r="C20" s="92"/>
      <c r="D20" s="91" t="s">
        <v>94</v>
      </c>
      <c r="E20" s="91"/>
      <c r="F20" s="92"/>
      <c r="G20" s="92"/>
      <c r="H20" s="92"/>
      <c r="I20" s="103"/>
      <c r="J20" s="104"/>
      <c r="K20" s="93">
        <f>MAX($F$13,J20+1)</f>
        <v>1</v>
      </c>
      <c r="L20" s="94">
        <f>MIN($F$14,DATE(YEAR(K20),12,31))</f>
        <v>366</v>
      </c>
      <c r="M20" s="93">
        <f>MAX($F$13,L20+1)</f>
        <v>367</v>
      </c>
      <c r="N20" s="94">
        <f>MIN($F$14,DATE(YEAR(M20),12,31))</f>
        <v>731</v>
      </c>
      <c r="O20" s="93">
        <f>MAX($F$13,N20+1)</f>
        <v>732</v>
      </c>
      <c r="P20" s="94">
        <f>MIN($F$14,DATE(YEAR(O20),12,31))</f>
        <v>1096</v>
      </c>
      <c r="Q20" s="93">
        <f>MAX($F$13,P20+1)</f>
        <v>1097</v>
      </c>
      <c r="R20" s="94">
        <f>MIN($F$14,DATE(YEAR(Q20),12,31))</f>
        <v>1461</v>
      </c>
      <c r="S20" s="93">
        <f>MAX($F$13,R20+1)</f>
        <v>1462</v>
      </c>
      <c r="T20" s="94">
        <f>MIN($F$14,DATE(YEAR(S20),12,31))</f>
        <v>1827</v>
      </c>
      <c r="U20" s="93">
        <f>MAX($F$13,T20+1)</f>
        <v>1828</v>
      </c>
      <c r="V20" s="94">
        <f>MIN($F$14,DATE(YEAR(U20),12,31))</f>
        <v>2192</v>
      </c>
    </row>
    <row r="21" spans="1:22" s="38" customFormat="1" ht="15" customHeight="1" x14ac:dyDescent="0.25">
      <c r="A21" s="97"/>
      <c r="B21" s="97"/>
      <c r="C21" s="92"/>
      <c r="D21" s="92" t="s">
        <v>27</v>
      </c>
      <c r="E21" s="92"/>
      <c r="F21" s="132"/>
      <c r="G21" s="131"/>
      <c r="H21" s="92"/>
      <c r="I21" s="105"/>
      <c r="J21" s="106"/>
      <c r="K21" s="13" t="str">
        <f>IFERROR(DATEDIF(K20,L20+1,"m")&amp;" months",0)</f>
        <v>12 months</v>
      </c>
      <c r="L21" s="95"/>
      <c r="M21" s="13" t="str">
        <f>IFERROR(DATEDIF(M20,N20+1,"m")&amp;" months",0)</f>
        <v>12 months</v>
      </c>
      <c r="N21" s="95"/>
      <c r="O21" s="13" t="str">
        <f>IFERROR(DATEDIF(O20,P20+1,"m")&amp;" months",0)</f>
        <v>12 months</v>
      </c>
      <c r="P21" s="95"/>
      <c r="Q21" s="13" t="str">
        <f>IFERROR(DATEDIF(Q20,R20+1,"m")&amp;" months",0)</f>
        <v>12 months</v>
      </c>
      <c r="R21" s="95"/>
      <c r="S21" s="13" t="str">
        <f>IFERROR(DATEDIF(S20,T20+1,"m")&amp;" months",0)</f>
        <v>12 months</v>
      </c>
      <c r="T21" s="95"/>
      <c r="U21" s="13" t="str">
        <f>IFERROR(DATEDIF(U20,V20+1,"m")&amp;" months",0)</f>
        <v>12 months</v>
      </c>
      <c r="V21" s="95"/>
    </row>
    <row r="22" spans="1:22" s="38" customFormat="1" ht="15" customHeight="1" x14ac:dyDescent="0.25">
      <c r="A22" s="97"/>
      <c r="B22" s="97"/>
      <c r="C22" s="92"/>
      <c r="D22" s="92"/>
      <c r="E22" s="92"/>
      <c r="F22" s="132" t="str">
        <f>IF($J$23=0, "",
    IF($J$23&lt;$I$18, "Please note that minimum budget amount for this grant is DKK "&amp;IF($I$18&gt;1000000, $I$18/1000000&amp;"M", $I$18/1000&amp;"K"),
        IF($J$18=0, "",
            IF($J$23&gt;$J$18, "Please note that maximum budget amount for this grant is DKK "&amp;IF($J$18&gt;1000000, $J$18/1000000&amp;"M", $J$18/1000&amp;"K"),
                ""))))</f>
        <v/>
      </c>
      <c r="G22" s="131"/>
      <c r="H22" s="92"/>
      <c r="I22" s="96"/>
      <c r="J22" s="106"/>
      <c r="K22" s="92"/>
      <c r="L22" s="107"/>
      <c r="M22" s="92"/>
      <c r="N22" s="107"/>
      <c r="O22" s="92"/>
      <c r="P22" s="107"/>
      <c r="Q22" s="92"/>
      <c r="R22" s="107"/>
      <c r="S22" s="92"/>
      <c r="T22" s="107"/>
      <c r="U22" s="92"/>
      <c r="V22" s="107"/>
    </row>
    <row r="23" spans="1:22" s="38" customFormat="1" ht="15" customHeight="1" x14ac:dyDescent="0.25">
      <c r="A23" s="97"/>
      <c r="B23" s="97"/>
      <c r="C23" s="109"/>
      <c r="D23" s="110" t="s">
        <v>15</v>
      </c>
      <c r="E23" s="110"/>
      <c r="F23" s="110"/>
      <c r="G23" s="110"/>
      <c r="H23" s="111"/>
      <c r="I23" s="112"/>
      <c r="J23" s="113">
        <f>SUM(J27:J57)</f>
        <v>0</v>
      </c>
      <c r="K23" s="109"/>
      <c r="L23" s="114">
        <f>SUM(L27:L57)</f>
        <v>0</v>
      </c>
      <c r="M23" s="109"/>
      <c r="N23" s="114">
        <f>SUM(N27:N57)</f>
        <v>0</v>
      </c>
      <c r="O23" s="109"/>
      <c r="P23" s="114">
        <f>SUM(P27:P57)</f>
        <v>0</v>
      </c>
      <c r="Q23" s="109"/>
      <c r="R23" s="114">
        <f>SUM(R27:R57)</f>
        <v>0</v>
      </c>
      <c r="S23" s="109"/>
      <c r="T23" s="114">
        <f>SUM(T27:T57)</f>
        <v>0</v>
      </c>
      <c r="U23" s="109"/>
      <c r="V23" s="114">
        <f>SUM(V27:V57)</f>
        <v>0</v>
      </c>
    </row>
    <row r="24" spans="1:22" s="38" customFormat="1" ht="15" customHeight="1" x14ac:dyDescent="0.25">
      <c r="A24" s="97"/>
      <c r="B24" s="97"/>
      <c r="C24" s="92"/>
      <c r="D24" s="132"/>
      <c r="E24" s="92"/>
      <c r="F24" s="92"/>
      <c r="G24" s="92"/>
      <c r="H24" s="92"/>
      <c r="I24" s="105"/>
      <c r="J24" s="106"/>
      <c r="K24" s="92"/>
      <c r="L24" s="108"/>
      <c r="M24" s="92"/>
      <c r="N24" s="108"/>
      <c r="O24" s="92"/>
      <c r="P24" s="108"/>
      <c r="Q24" s="92"/>
      <c r="R24" s="108"/>
      <c r="S24" s="92"/>
      <c r="T24" s="108"/>
      <c r="U24" s="92"/>
      <c r="V24" s="108"/>
    </row>
    <row r="25" spans="1:22" s="38" customFormat="1" ht="15" customHeight="1" x14ac:dyDescent="0.25">
      <c r="A25" s="97"/>
      <c r="B25" s="97"/>
      <c r="C25" s="120"/>
      <c r="D25" s="26" t="s">
        <v>29</v>
      </c>
      <c r="E25" s="138"/>
      <c r="F25" s="139"/>
      <c r="G25" s="139"/>
      <c r="H25" s="140"/>
      <c r="I25" s="115"/>
      <c r="J25" s="116" t="s">
        <v>31</v>
      </c>
      <c r="K25" s="115"/>
      <c r="L25" s="116" t="s">
        <v>29</v>
      </c>
      <c r="M25" s="141"/>
      <c r="N25" s="116" t="s">
        <v>29</v>
      </c>
      <c r="O25" s="141"/>
      <c r="P25" s="116" t="s">
        <v>29</v>
      </c>
      <c r="Q25" s="141"/>
      <c r="R25" s="116" t="s">
        <v>29</v>
      </c>
      <c r="S25" s="141"/>
      <c r="T25" s="116" t="s">
        <v>29</v>
      </c>
      <c r="U25" s="141"/>
      <c r="V25" s="116" t="s">
        <v>29</v>
      </c>
    </row>
    <row r="26" spans="1:22" s="38" customFormat="1" ht="15" customHeight="1" x14ac:dyDescent="0.25">
      <c r="A26" s="97"/>
      <c r="B26" s="97"/>
      <c r="C26" s="142"/>
      <c r="D26" s="143" t="s">
        <v>93</v>
      </c>
      <c r="E26" s="143"/>
      <c r="F26" s="144"/>
      <c r="G26" s="144"/>
      <c r="H26" s="72"/>
      <c r="I26" s="145" t="s">
        <v>87</v>
      </c>
      <c r="J26" s="130"/>
      <c r="K26" s="145"/>
      <c r="L26" s="146"/>
      <c r="M26" s="147"/>
      <c r="N26" s="146"/>
      <c r="O26" s="148"/>
      <c r="P26" s="130"/>
      <c r="Q26" s="148"/>
      <c r="R26" s="130"/>
      <c r="S26" s="148"/>
      <c r="T26" s="130"/>
      <c r="U26" s="148"/>
      <c r="V26" s="130"/>
    </row>
    <row r="27" spans="1:22" s="38" customFormat="1" ht="15" customHeight="1" x14ac:dyDescent="0.25">
      <c r="A27" s="97"/>
      <c r="B27" s="97"/>
      <c r="C27" s="98"/>
      <c r="D27" s="74" t="s">
        <v>91</v>
      </c>
      <c r="E27" s="98"/>
      <c r="F27" s="74" t="s">
        <v>97</v>
      </c>
      <c r="G27" s="92"/>
      <c r="H27" s="92"/>
      <c r="I27" s="117"/>
      <c r="J27" s="118">
        <f t="shared" ref="J27:J57" si="0">SUMIFS(27:27,$18:$18,TRUE,$25:$25,"Costs")</f>
        <v>0</v>
      </c>
      <c r="K27" s="137"/>
      <c r="L27" s="154"/>
      <c r="M27" s="137"/>
      <c r="N27" s="154"/>
      <c r="O27" s="137"/>
      <c r="P27" s="154"/>
      <c r="Q27" s="137"/>
      <c r="R27" s="154"/>
      <c r="S27" s="137"/>
      <c r="T27" s="154"/>
      <c r="U27" s="137"/>
      <c r="V27" s="154"/>
    </row>
    <row r="28" spans="1:22" s="38" customFormat="1" ht="15" customHeight="1" x14ac:dyDescent="0.25">
      <c r="A28" s="97"/>
      <c r="B28" s="97"/>
      <c r="C28" s="98"/>
      <c r="D28" s="74" t="s">
        <v>91</v>
      </c>
      <c r="E28" s="98"/>
      <c r="F28" s="74" t="s">
        <v>97</v>
      </c>
      <c r="G28" s="92"/>
      <c r="H28" s="92"/>
      <c r="I28" s="117"/>
      <c r="J28" s="118">
        <f t="shared" si="0"/>
        <v>0</v>
      </c>
      <c r="K28" s="137"/>
      <c r="L28" s="154"/>
      <c r="M28" s="137"/>
      <c r="N28" s="154"/>
      <c r="O28" s="137"/>
      <c r="P28" s="154"/>
      <c r="Q28" s="137"/>
      <c r="R28" s="154"/>
      <c r="S28" s="137"/>
      <c r="T28" s="154"/>
      <c r="U28" s="137"/>
      <c r="V28" s="154"/>
    </row>
    <row r="29" spans="1:22" s="38" customFormat="1" ht="15" customHeight="1" x14ac:dyDescent="0.25">
      <c r="A29" s="97"/>
      <c r="B29" s="97"/>
      <c r="C29" s="98"/>
      <c r="D29" s="74" t="s">
        <v>91</v>
      </c>
      <c r="E29" s="98"/>
      <c r="F29" s="74" t="s">
        <v>97</v>
      </c>
      <c r="G29" s="92"/>
      <c r="H29" s="92"/>
      <c r="I29" s="117"/>
      <c r="J29" s="118">
        <f t="shared" si="0"/>
        <v>0</v>
      </c>
      <c r="K29" s="137"/>
      <c r="L29" s="154"/>
      <c r="M29" s="137"/>
      <c r="N29" s="154"/>
      <c r="O29" s="137"/>
      <c r="P29" s="154"/>
      <c r="Q29" s="137"/>
      <c r="R29" s="154"/>
      <c r="S29" s="137"/>
      <c r="T29" s="154"/>
      <c r="U29" s="137"/>
      <c r="V29" s="154"/>
    </row>
    <row r="30" spans="1:22" s="38" customFormat="1" ht="15" customHeight="1" x14ac:dyDescent="0.25">
      <c r="A30" s="97"/>
      <c r="B30" s="97"/>
      <c r="C30" s="98"/>
      <c r="D30" s="74" t="s">
        <v>91</v>
      </c>
      <c r="E30" s="98"/>
      <c r="F30" s="74" t="s">
        <v>97</v>
      </c>
      <c r="G30" s="92"/>
      <c r="H30" s="92"/>
      <c r="I30" s="117"/>
      <c r="J30" s="118">
        <f t="shared" si="0"/>
        <v>0</v>
      </c>
      <c r="K30" s="137"/>
      <c r="L30" s="154"/>
      <c r="M30" s="137"/>
      <c r="N30" s="154"/>
      <c r="O30" s="137"/>
      <c r="P30" s="154"/>
      <c r="Q30" s="137"/>
      <c r="R30" s="154"/>
      <c r="S30" s="137"/>
      <c r="T30" s="154"/>
      <c r="U30" s="137"/>
      <c r="V30" s="154"/>
    </row>
    <row r="31" spans="1:22" s="38" customFormat="1" ht="15" customHeight="1" x14ac:dyDescent="0.25">
      <c r="A31" s="97"/>
      <c r="B31" s="97"/>
      <c r="C31" s="98"/>
      <c r="D31" s="74" t="s">
        <v>91</v>
      </c>
      <c r="E31" s="98"/>
      <c r="F31" s="74" t="s">
        <v>97</v>
      </c>
      <c r="G31" s="92"/>
      <c r="H31" s="92"/>
      <c r="I31" s="117"/>
      <c r="J31" s="118">
        <f t="shared" si="0"/>
        <v>0</v>
      </c>
      <c r="K31" s="137"/>
      <c r="L31" s="154"/>
      <c r="M31" s="137"/>
      <c r="N31" s="154"/>
      <c r="O31" s="137"/>
      <c r="P31" s="154"/>
      <c r="Q31" s="137"/>
      <c r="R31" s="154"/>
      <c r="S31" s="137"/>
      <c r="T31" s="154"/>
      <c r="U31" s="137"/>
      <c r="V31" s="154"/>
    </row>
    <row r="32" spans="1:22" s="38" customFormat="1" ht="15" customHeight="1" x14ac:dyDescent="0.25">
      <c r="A32" s="97"/>
      <c r="B32" s="97"/>
      <c r="C32" s="98"/>
      <c r="D32" s="74" t="s">
        <v>91</v>
      </c>
      <c r="E32" s="98"/>
      <c r="F32" s="74" t="s">
        <v>97</v>
      </c>
      <c r="G32" s="92"/>
      <c r="H32" s="92"/>
      <c r="I32" s="117"/>
      <c r="J32" s="118">
        <f t="shared" si="0"/>
        <v>0</v>
      </c>
      <c r="K32" s="137"/>
      <c r="L32" s="154"/>
      <c r="M32" s="137"/>
      <c r="N32" s="154"/>
      <c r="O32" s="137"/>
      <c r="P32" s="154"/>
      <c r="Q32" s="137"/>
      <c r="R32" s="154"/>
      <c r="S32" s="137"/>
      <c r="T32" s="154"/>
      <c r="U32" s="137"/>
      <c r="V32" s="154"/>
    </row>
    <row r="33" spans="1:22" s="38" customFormat="1" ht="15" customHeight="1" x14ac:dyDescent="0.25">
      <c r="A33" s="97"/>
      <c r="B33" s="97"/>
      <c r="C33" s="98"/>
      <c r="D33" s="74" t="s">
        <v>91</v>
      </c>
      <c r="E33" s="98"/>
      <c r="F33" s="74" t="s">
        <v>97</v>
      </c>
      <c r="G33" s="92"/>
      <c r="H33" s="92"/>
      <c r="I33" s="117"/>
      <c r="J33" s="118">
        <f t="shared" si="0"/>
        <v>0</v>
      </c>
      <c r="K33" s="137"/>
      <c r="L33" s="154"/>
      <c r="M33" s="137"/>
      <c r="N33" s="154"/>
      <c r="O33" s="137"/>
      <c r="P33" s="154"/>
      <c r="Q33" s="137"/>
      <c r="R33" s="154"/>
      <c r="S33" s="137"/>
      <c r="T33" s="154"/>
      <c r="U33" s="137"/>
      <c r="V33" s="154"/>
    </row>
    <row r="34" spans="1:22" s="38" customFormat="1" ht="15" customHeight="1" x14ac:dyDescent="0.25">
      <c r="A34" s="97"/>
      <c r="B34" s="97"/>
      <c r="C34" s="98"/>
      <c r="D34" s="74" t="s">
        <v>91</v>
      </c>
      <c r="E34" s="98"/>
      <c r="F34" s="74" t="s">
        <v>97</v>
      </c>
      <c r="G34" s="92"/>
      <c r="H34" s="92"/>
      <c r="I34" s="117"/>
      <c r="J34" s="118">
        <f t="shared" si="0"/>
        <v>0</v>
      </c>
      <c r="K34" s="137"/>
      <c r="L34" s="154"/>
      <c r="M34" s="137"/>
      <c r="N34" s="154"/>
      <c r="O34" s="137"/>
      <c r="P34" s="154"/>
      <c r="Q34" s="137"/>
      <c r="R34" s="154"/>
      <c r="S34" s="137"/>
      <c r="T34" s="154"/>
      <c r="U34" s="137"/>
      <c r="V34" s="154"/>
    </row>
    <row r="35" spans="1:22" s="38" customFormat="1" ht="15" customHeight="1" x14ac:dyDescent="0.25">
      <c r="A35" s="97"/>
      <c r="B35" s="97"/>
      <c r="C35" s="98"/>
      <c r="D35" s="74" t="s">
        <v>91</v>
      </c>
      <c r="E35" s="98"/>
      <c r="F35" s="74" t="s">
        <v>97</v>
      </c>
      <c r="G35" s="92"/>
      <c r="H35" s="92"/>
      <c r="I35" s="117"/>
      <c r="J35" s="118">
        <f t="shared" si="0"/>
        <v>0</v>
      </c>
      <c r="K35" s="137"/>
      <c r="L35" s="154"/>
      <c r="M35" s="137"/>
      <c r="N35" s="154"/>
      <c r="O35" s="137"/>
      <c r="P35" s="154"/>
      <c r="Q35" s="137"/>
      <c r="R35" s="154"/>
      <c r="S35" s="137"/>
      <c r="T35" s="154"/>
      <c r="U35" s="137"/>
      <c r="V35" s="154"/>
    </row>
    <row r="36" spans="1:22" s="38" customFormat="1" ht="15" customHeight="1" x14ac:dyDescent="0.25">
      <c r="A36" s="97"/>
      <c r="B36" s="97"/>
      <c r="C36" s="98"/>
      <c r="D36" s="74" t="s">
        <v>91</v>
      </c>
      <c r="E36" s="98"/>
      <c r="F36" s="74" t="s">
        <v>97</v>
      </c>
      <c r="G36" s="92"/>
      <c r="H36" s="92"/>
      <c r="I36" s="117"/>
      <c r="J36" s="118">
        <f t="shared" si="0"/>
        <v>0</v>
      </c>
      <c r="K36" s="137"/>
      <c r="L36" s="154"/>
      <c r="M36" s="137"/>
      <c r="N36" s="154"/>
      <c r="O36" s="137"/>
      <c r="P36" s="154"/>
      <c r="Q36" s="137"/>
      <c r="R36" s="154"/>
      <c r="S36" s="137"/>
      <c r="T36" s="154"/>
      <c r="U36" s="137"/>
      <c r="V36" s="154"/>
    </row>
    <row r="37" spans="1:22" s="38" customFormat="1" ht="15" customHeight="1" x14ac:dyDescent="0.25">
      <c r="A37" s="97"/>
      <c r="B37" s="97"/>
      <c r="C37" s="92"/>
      <c r="D37" s="74" t="s">
        <v>91</v>
      </c>
      <c r="E37" s="92"/>
      <c r="F37" s="74" t="s">
        <v>97</v>
      </c>
      <c r="G37" s="92"/>
      <c r="H37" s="92"/>
      <c r="I37" s="119"/>
      <c r="J37" s="118">
        <f t="shared" si="0"/>
        <v>0</v>
      </c>
      <c r="K37" s="137"/>
      <c r="L37" s="154"/>
      <c r="M37" s="137"/>
      <c r="N37" s="154"/>
      <c r="O37" s="137"/>
      <c r="P37" s="154"/>
      <c r="Q37" s="137"/>
      <c r="R37" s="154"/>
      <c r="S37" s="137"/>
      <c r="T37" s="154"/>
      <c r="U37" s="137"/>
      <c r="V37" s="154"/>
    </row>
    <row r="38" spans="1:22" s="38" customFormat="1" ht="15" customHeight="1" x14ac:dyDescent="0.25">
      <c r="A38" s="97"/>
      <c r="B38" s="97"/>
      <c r="C38" s="92"/>
      <c r="D38" s="74" t="s">
        <v>91</v>
      </c>
      <c r="E38" s="92"/>
      <c r="F38" s="74" t="s">
        <v>97</v>
      </c>
      <c r="G38" s="92"/>
      <c r="H38" s="92"/>
      <c r="I38" s="119"/>
      <c r="J38" s="118">
        <f t="shared" si="0"/>
        <v>0</v>
      </c>
      <c r="K38" s="137"/>
      <c r="L38" s="154"/>
      <c r="M38" s="137"/>
      <c r="N38" s="154"/>
      <c r="O38" s="137"/>
      <c r="P38" s="154"/>
      <c r="Q38" s="137"/>
      <c r="R38" s="154"/>
      <c r="S38" s="137"/>
      <c r="T38" s="154"/>
      <c r="U38" s="137"/>
      <c r="V38" s="154"/>
    </row>
    <row r="39" spans="1:22" s="38" customFormat="1" ht="15" customHeight="1" x14ac:dyDescent="0.25">
      <c r="A39" s="97"/>
      <c r="B39" s="97"/>
      <c r="C39" s="92"/>
      <c r="D39" s="74" t="s">
        <v>91</v>
      </c>
      <c r="E39" s="92"/>
      <c r="F39" s="74" t="s">
        <v>97</v>
      </c>
      <c r="G39" s="92"/>
      <c r="H39" s="92"/>
      <c r="I39" s="119"/>
      <c r="J39" s="118">
        <f t="shared" si="0"/>
        <v>0</v>
      </c>
      <c r="K39" s="137"/>
      <c r="L39" s="154"/>
      <c r="M39" s="137"/>
      <c r="N39" s="154"/>
      <c r="O39" s="137"/>
      <c r="P39" s="154"/>
      <c r="Q39" s="137"/>
      <c r="R39" s="154"/>
      <c r="S39" s="137"/>
      <c r="T39" s="154"/>
      <c r="U39" s="137"/>
      <c r="V39" s="154"/>
    </row>
    <row r="40" spans="1:22" s="38" customFormat="1" ht="15" customHeight="1" x14ac:dyDescent="0.25">
      <c r="A40" s="97"/>
      <c r="B40" s="97"/>
      <c r="C40" s="92"/>
      <c r="D40" s="74" t="s">
        <v>91</v>
      </c>
      <c r="E40" s="92"/>
      <c r="F40" s="74" t="s">
        <v>97</v>
      </c>
      <c r="G40" s="92"/>
      <c r="H40" s="92"/>
      <c r="I40" s="119"/>
      <c r="J40" s="118">
        <f t="shared" si="0"/>
        <v>0</v>
      </c>
      <c r="K40" s="137"/>
      <c r="L40" s="154"/>
      <c r="M40" s="137"/>
      <c r="N40" s="154"/>
      <c r="O40" s="137"/>
      <c r="P40" s="154"/>
      <c r="Q40" s="137"/>
      <c r="R40" s="154"/>
      <c r="S40" s="137"/>
      <c r="T40" s="154"/>
      <c r="U40" s="137"/>
      <c r="V40" s="154"/>
    </row>
    <row r="41" spans="1:22" s="38" customFormat="1" ht="15" customHeight="1" x14ac:dyDescent="0.25">
      <c r="A41" s="97"/>
      <c r="B41" s="97"/>
      <c r="C41" s="92"/>
      <c r="D41" s="74" t="s">
        <v>91</v>
      </c>
      <c r="E41" s="92"/>
      <c r="F41" s="74" t="s">
        <v>97</v>
      </c>
      <c r="G41" s="92"/>
      <c r="H41" s="92"/>
      <c r="I41" s="119"/>
      <c r="J41" s="118">
        <f t="shared" si="0"/>
        <v>0</v>
      </c>
      <c r="K41" s="137"/>
      <c r="L41" s="154"/>
      <c r="M41" s="137"/>
      <c r="N41" s="154"/>
      <c r="O41" s="137"/>
      <c r="P41" s="154"/>
      <c r="Q41" s="137"/>
      <c r="R41" s="154"/>
      <c r="S41" s="137"/>
      <c r="T41" s="154"/>
      <c r="U41" s="137"/>
      <c r="V41" s="154"/>
    </row>
    <row r="42" spans="1:22" s="38" customFormat="1" ht="15" customHeight="1" x14ac:dyDescent="0.25">
      <c r="A42" s="97"/>
      <c r="B42" s="97"/>
      <c r="C42" s="92"/>
      <c r="D42" s="74" t="s">
        <v>91</v>
      </c>
      <c r="E42" s="92"/>
      <c r="F42" s="74" t="s">
        <v>97</v>
      </c>
      <c r="G42" s="92"/>
      <c r="H42" s="92"/>
      <c r="I42" s="119"/>
      <c r="J42" s="118">
        <f t="shared" si="0"/>
        <v>0</v>
      </c>
      <c r="K42" s="137"/>
      <c r="L42" s="154"/>
      <c r="M42" s="137"/>
      <c r="N42" s="154"/>
      <c r="O42" s="137"/>
      <c r="P42" s="154"/>
      <c r="Q42" s="137"/>
      <c r="R42" s="154"/>
      <c r="S42" s="137"/>
      <c r="T42" s="154"/>
      <c r="U42" s="137"/>
      <c r="V42" s="154"/>
    </row>
    <row r="43" spans="1:22" s="38" customFormat="1" ht="15" customHeight="1" x14ac:dyDescent="0.25">
      <c r="A43" s="97"/>
      <c r="B43" s="97"/>
      <c r="C43" s="92"/>
      <c r="D43" s="74" t="s">
        <v>91</v>
      </c>
      <c r="E43" s="92"/>
      <c r="F43" s="74" t="s">
        <v>97</v>
      </c>
      <c r="G43" s="92"/>
      <c r="H43" s="92"/>
      <c r="I43" s="119"/>
      <c r="J43" s="118">
        <f t="shared" si="0"/>
        <v>0</v>
      </c>
      <c r="K43" s="137"/>
      <c r="L43" s="154"/>
      <c r="M43" s="137"/>
      <c r="N43" s="154"/>
      <c r="O43" s="137"/>
      <c r="P43" s="154"/>
      <c r="Q43" s="137"/>
      <c r="R43" s="154"/>
      <c r="S43" s="137"/>
      <c r="T43" s="154"/>
      <c r="U43" s="137"/>
      <c r="V43" s="154"/>
    </row>
    <row r="44" spans="1:22" s="38" customFormat="1" ht="15" customHeight="1" x14ac:dyDescent="0.25">
      <c r="A44" s="97"/>
      <c r="B44" s="97"/>
      <c r="C44" s="92"/>
      <c r="D44" s="74" t="s">
        <v>91</v>
      </c>
      <c r="E44" s="92"/>
      <c r="F44" s="74" t="s">
        <v>97</v>
      </c>
      <c r="G44" s="92"/>
      <c r="H44" s="92"/>
      <c r="I44" s="119"/>
      <c r="J44" s="118">
        <f t="shared" si="0"/>
        <v>0</v>
      </c>
      <c r="K44" s="137"/>
      <c r="L44" s="154"/>
      <c r="M44" s="137"/>
      <c r="N44" s="154"/>
      <c r="O44" s="137"/>
      <c r="P44" s="154"/>
      <c r="Q44" s="137"/>
      <c r="R44" s="154"/>
      <c r="S44" s="137"/>
      <c r="T44" s="154"/>
      <c r="U44" s="137"/>
      <c r="V44" s="154"/>
    </row>
    <row r="45" spans="1:22" s="38" customFormat="1" ht="15" customHeight="1" x14ac:dyDescent="0.25">
      <c r="A45" s="97"/>
      <c r="B45" s="97"/>
      <c r="C45" s="92"/>
      <c r="D45" s="74" t="s">
        <v>91</v>
      </c>
      <c r="E45" s="92"/>
      <c r="F45" s="74" t="s">
        <v>97</v>
      </c>
      <c r="G45" s="92"/>
      <c r="H45" s="92"/>
      <c r="I45" s="119"/>
      <c r="J45" s="118">
        <f t="shared" si="0"/>
        <v>0</v>
      </c>
      <c r="K45" s="137"/>
      <c r="L45" s="154"/>
      <c r="M45" s="137"/>
      <c r="N45" s="154"/>
      <c r="O45" s="137"/>
      <c r="P45" s="154"/>
      <c r="Q45" s="137"/>
      <c r="R45" s="154"/>
      <c r="S45" s="137"/>
      <c r="T45" s="154"/>
      <c r="U45" s="137"/>
      <c r="V45" s="154"/>
    </row>
    <row r="46" spans="1:22" s="38" customFormat="1" ht="15" customHeight="1" x14ac:dyDescent="0.25">
      <c r="A46" s="97"/>
      <c r="B46" s="97"/>
      <c r="C46" s="92"/>
      <c r="D46" s="74" t="s">
        <v>91</v>
      </c>
      <c r="E46" s="92"/>
      <c r="F46" s="74" t="s">
        <v>97</v>
      </c>
      <c r="G46" s="92"/>
      <c r="H46" s="92"/>
      <c r="I46" s="119"/>
      <c r="J46" s="118">
        <f t="shared" si="0"/>
        <v>0</v>
      </c>
      <c r="K46" s="137"/>
      <c r="L46" s="154"/>
      <c r="M46" s="137"/>
      <c r="N46" s="154"/>
      <c r="O46" s="137"/>
      <c r="P46" s="154"/>
      <c r="Q46" s="137"/>
      <c r="R46" s="154"/>
      <c r="S46" s="137"/>
      <c r="T46" s="154"/>
      <c r="U46" s="137"/>
      <c r="V46" s="154"/>
    </row>
    <row r="47" spans="1:22" s="38" customFormat="1" ht="15" customHeight="1" x14ac:dyDescent="0.25">
      <c r="A47" s="97"/>
      <c r="B47" s="97"/>
      <c r="C47" s="92"/>
      <c r="D47" s="74" t="s">
        <v>91</v>
      </c>
      <c r="E47" s="92"/>
      <c r="F47" s="74" t="s">
        <v>97</v>
      </c>
      <c r="G47" s="92"/>
      <c r="H47" s="92"/>
      <c r="I47" s="119"/>
      <c r="J47" s="118">
        <f t="shared" si="0"/>
        <v>0</v>
      </c>
      <c r="K47" s="137"/>
      <c r="L47" s="154"/>
      <c r="M47" s="137"/>
      <c r="N47" s="154"/>
      <c r="O47" s="137"/>
      <c r="P47" s="154"/>
      <c r="Q47" s="137"/>
      <c r="R47" s="154"/>
      <c r="S47" s="137"/>
      <c r="T47" s="154"/>
      <c r="U47" s="137"/>
      <c r="V47" s="154"/>
    </row>
    <row r="48" spans="1:22" s="38" customFormat="1" ht="15" customHeight="1" x14ac:dyDescent="0.25">
      <c r="A48" s="97"/>
      <c r="B48" s="97"/>
      <c r="C48" s="92"/>
      <c r="D48" s="74" t="s">
        <v>91</v>
      </c>
      <c r="E48" s="92"/>
      <c r="F48" s="74" t="s">
        <v>97</v>
      </c>
      <c r="G48" s="92"/>
      <c r="H48" s="92"/>
      <c r="I48" s="119"/>
      <c r="J48" s="118">
        <f t="shared" si="0"/>
        <v>0</v>
      </c>
      <c r="K48" s="137"/>
      <c r="L48" s="154"/>
      <c r="M48" s="137"/>
      <c r="N48" s="154"/>
      <c r="O48" s="137"/>
      <c r="P48" s="154"/>
      <c r="Q48" s="137"/>
      <c r="R48" s="154"/>
      <c r="S48" s="137"/>
      <c r="T48" s="154"/>
      <c r="U48" s="137"/>
      <c r="V48" s="154"/>
    </row>
    <row r="49" spans="1:22" s="38" customFormat="1" ht="15" customHeight="1" x14ac:dyDescent="0.25">
      <c r="A49" s="97"/>
      <c r="B49" s="97"/>
      <c r="C49" s="92"/>
      <c r="D49" s="74" t="s">
        <v>91</v>
      </c>
      <c r="E49" s="92"/>
      <c r="F49" s="74" t="s">
        <v>97</v>
      </c>
      <c r="G49" s="92"/>
      <c r="H49" s="92"/>
      <c r="I49" s="119"/>
      <c r="J49" s="118">
        <f t="shared" si="0"/>
        <v>0</v>
      </c>
      <c r="K49" s="137"/>
      <c r="L49" s="154"/>
      <c r="M49" s="137"/>
      <c r="N49" s="154"/>
      <c r="O49" s="137"/>
      <c r="P49" s="154"/>
      <c r="Q49" s="137"/>
      <c r="R49" s="154"/>
      <c r="S49" s="137"/>
      <c r="T49" s="154"/>
      <c r="U49" s="137"/>
      <c r="V49" s="154"/>
    </row>
    <row r="50" spans="1:22" s="38" customFormat="1" ht="15" customHeight="1" x14ac:dyDescent="0.25">
      <c r="A50" s="97"/>
      <c r="B50" s="97"/>
      <c r="C50" s="92"/>
      <c r="D50" s="74" t="s">
        <v>91</v>
      </c>
      <c r="E50" s="92"/>
      <c r="F50" s="74" t="s">
        <v>97</v>
      </c>
      <c r="G50" s="92"/>
      <c r="H50" s="92"/>
      <c r="I50" s="119"/>
      <c r="J50" s="118">
        <f t="shared" si="0"/>
        <v>0</v>
      </c>
      <c r="K50" s="137"/>
      <c r="L50" s="154"/>
      <c r="M50" s="137"/>
      <c r="N50" s="154"/>
      <c r="O50" s="137"/>
      <c r="P50" s="154"/>
      <c r="Q50" s="137"/>
      <c r="R50" s="154"/>
      <c r="S50" s="137"/>
      <c r="T50" s="154"/>
      <c r="U50" s="137"/>
      <c r="V50" s="154"/>
    </row>
    <row r="51" spans="1:22" s="38" customFormat="1" ht="15" customHeight="1" x14ac:dyDescent="0.25">
      <c r="A51" s="97"/>
      <c r="B51" s="97"/>
      <c r="C51" s="92"/>
      <c r="D51" s="74" t="s">
        <v>91</v>
      </c>
      <c r="E51" s="92"/>
      <c r="F51" s="74" t="s">
        <v>97</v>
      </c>
      <c r="G51" s="92"/>
      <c r="H51" s="92"/>
      <c r="I51" s="119"/>
      <c r="J51" s="118">
        <f t="shared" si="0"/>
        <v>0</v>
      </c>
      <c r="K51" s="137"/>
      <c r="L51" s="154"/>
      <c r="M51" s="137"/>
      <c r="N51" s="154"/>
      <c r="O51" s="137"/>
      <c r="P51" s="154"/>
      <c r="Q51" s="137"/>
      <c r="R51" s="154"/>
      <c r="S51" s="137"/>
      <c r="T51" s="154"/>
      <c r="U51" s="137"/>
      <c r="V51" s="154"/>
    </row>
    <row r="52" spans="1:22" s="38" customFormat="1" ht="15" customHeight="1" x14ac:dyDescent="0.25">
      <c r="A52" s="97"/>
      <c r="B52" s="97"/>
      <c r="C52" s="92"/>
      <c r="D52" s="74" t="s">
        <v>91</v>
      </c>
      <c r="E52" s="92"/>
      <c r="F52" s="74" t="s">
        <v>97</v>
      </c>
      <c r="G52" s="92"/>
      <c r="H52" s="92"/>
      <c r="I52" s="119"/>
      <c r="J52" s="118">
        <f t="shared" si="0"/>
        <v>0</v>
      </c>
      <c r="K52" s="137"/>
      <c r="L52" s="154"/>
      <c r="M52" s="137"/>
      <c r="N52" s="154"/>
      <c r="O52" s="137"/>
      <c r="P52" s="154"/>
      <c r="Q52" s="137"/>
      <c r="R52" s="154"/>
      <c r="S52" s="137"/>
      <c r="T52" s="154"/>
      <c r="U52" s="137"/>
      <c r="V52" s="154"/>
    </row>
    <row r="53" spans="1:22" s="38" customFormat="1" ht="15" customHeight="1" x14ac:dyDescent="0.25">
      <c r="A53" s="97"/>
      <c r="B53" s="97"/>
      <c r="C53" s="92"/>
      <c r="D53" s="74" t="s">
        <v>91</v>
      </c>
      <c r="E53" s="92"/>
      <c r="F53" s="74" t="s">
        <v>97</v>
      </c>
      <c r="G53" s="92"/>
      <c r="H53" s="92"/>
      <c r="I53" s="119"/>
      <c r="J53" s="118">
        <f t="shared" si="0"/>
        <v>0</v>
      </c>
      <c r="K53" s="137"/>
      <c r="L53" s="154"/>
      <c r="M53" s="137"/>
      <c r="N53" s="154"/>
      <c r="O53" s="137"/>
      <c r="P53" s="154"/>
      <c r="Q53" s="137"/>
      <c r="R53" s="154"/>
      <c r="S53" s="137"/>
      <c r="T53" s="154"/>
      <c r="U53" s="137"/>
      <c r="V53" s="154"/>
    </row>
    <row r="54" spans="1:22" s="38" customFormat="1" ht="15" customHeight="1" x14ac:dyDescent="0.25">
      <c r="A54" s="97"/>
      <c r="B54" s="97"/>
      <c r="C54" s="92"/>
      <c r="D54" s="74" t="s">
        <v>91</v>
      </c>
      <c r="E54" s="92"/>
      <c r="F54" s="74" t="s">
        <v>97</v>
      </c>
      <c r="G54" s="92"/>
      <c r="H54" s="92"/>
      <c r="I54" s="119"/>
      <c r="J54" s="118">
        <f t="shared" si="0"/>
        <v>0</v>
      </c>
      <c r="K54" s="137"/>
      <c r="L54" s="154"/>
      <c r="M54" s="137"/>
      <c r="N54" s="154"/>
      <c r="O54" s="137"/>
      <c r="P54" s="154"/>
      <c r="Q54" s="137"/>
      <c r="R54" s="154"/>
      <c r="S54" s="137"/>
      <c r="T54" s="154"/>
      <c r="U54" s="137"/>
      <c r="V54" s="154"/>
    </row>
    <row r="55" spans="1:22" s="38" customFormat="1" ht="15" customHeight="1" x14ac:dyDescent="0.25">
      <c r="A55" s="97"/>
      <c r="B55" s="97"/>
      <c r="C55" s="92"/>
      <c r="D55" s="74" t="s">
        <v>91</v>
      </c>
      <c r="E55" s="92"/>
      <c r="F55" s="74" t="s">
        <v>97</v>
      </c>
      <c r="G55" s="92"/>
      <c r="H55" s="92"/>
      <c r="I55" s="119"/>
      <c r="J55" s="118">
        <f t="shared" si="0"/>
        <v>0</v>
      </c>
      <c r="K55" s="137"/>
      <c r="L55" s="154"/>
      <c r="M55" s="137"/>
      <c r="N55" s="154"/>
      <c r="O55" s="137"/>
      <c r="P55" s="154"/>
      <c r="Q55" s="137"/>
      <c r="R55" s="154"/>
      <c r="S55" s="137"/>
      <c r="T55" s="154"/>
      <c r="U55" s="137"/>
      <c r="V55" s="154"/>
    </row>
    <row r="56" spans="1:22" s="38" customFormat="1" ht="15" customHeight="1" x14ac:dyDescent="0.25">
      <c r="A56" s="97"/>
      <c r="B56" s="97"/>
      <c r="C56" s="92"/>
      <c r="D56" s="74" t="s">
        <v>91</v>
      </c>
      <c r="E56" s="92"/>
      <c r="F56" s="74" t="s">
        <v>97</v>
      </c>
      <c r="G56" s="92"/>
      <c r="H56" s="92"/>
      <c r="I56" s="119"/>
      <c r="J56" s="118">
        <f t="shared" si="0"/>
        <v>0</v>
      </c>
      <c r="K56" s="137"/>
      <c r="L56" s="154"/>
      <c r="M56" s="137"/>
      <c r="N56" s="154"/>
      <c r="O56" s="137"/>
      <c r="P56" s="154"/>
      <c r="Q56" s="137"/>
      <c r="R56" s="154"/>
      <c r="S56" s="137"/>
      <c r="T56" s="154"/>
      <c r="U56" s="137"/>
      <c r="V56" s="154"/>
    </row>
    <row r="57" spans="1:22" s="38" customFormat="1" ht="15" customHeight="1" x14ac:dyDescent="0.25">
      <c r="A57" s="97"/>
      <c r="B57" s="97"/>
      <c r="C57" s="92"/>
      <c r="D57" s="92"/>
      <c r="E57" s="92"/>
      <c r="F57" s="29"/>
      <c r="G57" s="92"/>
      <c r="H57" s="92"/>
      <c r="I57" s="105"/>
      <c r="J57" s="118">
        <f t="shared" si="0"/>
        <v>0</v>
      </c>
      <c r="K57" s="137"/>
      <c r="L57" s="108"/>
      <c r="M57" s="92"/>
      <c r="N57" s="108"/>
      <c r="O57" s="92"/>
      <c r="P57" s="108"/>
      <c r="Q57" s="92"/>
      <c r="R57" s="108"/>
      <c r="S57" s="92"/>
      <c r="T57" s="108"/>
      <c r="U57" s="92"/>
      <c r="V57" s="108"/>
    </row>
    <row r="58" spans="1:22" s="129" customFormat="1" ht="15" customHeight="1" x14ac:dyDescent="0.25">
      <c r="A58" s="97"/>
      <c r="B58" s="97"/>
      <c r="C58" s="26"/>
      <c r="D58" s="26" t="s">
        <v>38</v>
      </c>
      <c r="E58" s="26"/>
      <c r="F58" s="26"/>
      <c r="G58" s="26"/>
      <c r="H58" s="26"/>
      <c r="I58" s="121"/>
      <c r="J58" s="122"/>
      <c r="K58" s="121"/>
      <c r="L58" s="122"/>
      <c r="M58" s="121"/>
      <c r="N58" s="122"/>
      <c r="O58" s="121"/>
      <c r="P58" s="122"/>
      <c r="Q58" s="121"/>
      <c r="R58" s="122"/>
      <c r="S58" s="121"/>
      <c r="T58" s="122"/>
      <c r="U58" s="121"/>
      <c r="V58" s="122"/>
    </row>
    <row r="59" spans="1:22" s="38" customFormat="1" ht="15" customHeight="1" x14ac:dyDescent="0.25">
      <c r="A59" s="97"/>
      <c r="B59" s="97"/>
      <c r="C59" s="151"/>
      <c r="D59" s="160" t="s">
        <v>99</v>
      </c>
      <c r="E59" s="159"/>
      <c r="F59" s="159"/>
      <c r="G59" s="159"/>
      <c r="H59" s="159"/>
      <c r="I59" s="159"/>
      <c r="J59" s="159"/>
      <c r="K59" s="159"/>
      <c r="L59" s="159"/>
      <c r="M59" s="152"/>
      <c r="N59" s="152"/>
      <c r="O59" s="152"/>
      <c r="P59" s="152"/>
      <c r="Q59" s="152"/>
      <c r="R59" s="152"/>
      <c r="S59" s="152"/>
      <c r="T59" s="152"/>
      <c r="U59" s="152"/>
      <c r="V59" s="152"/>
    </row>
    <row r="60" spans="1:22" s="38" customFormat="1" ht="15" customHeight="1" x14ac:dyDescent="0.25">
      <c r="A60" s="97"/>
      <c r="B60" s="97"/>
      <c r="C60" s="92"/>
      <c r="D60" s="280"/>
      <c r="E60" s="280"/>
      <c r="F60" s="280"/>
      <c r="G60" s="280"/>
      <c r="H60" s="280"/>
      <c r="I60" s="176"/>
      <c r="J60" s="176"/>
      <c r="K60" s="176"/>
      <c r="L60" s="176"/>
      <c r="M60" s="136"/>
      <c r="N60" s="136"/>
      <c r="O60" s="136"/>
      <c r="P60" s="136"/>
      <c r="Q60" s="136"/>
      <c r="R60" s="136"/>
      <c r="S60" s="136"/>
      <c r="T60" s="136"/>
      <c r="U60" s="136"/>
      <c r="V60" s="136"/>
    </row>
    <row r="61" spans="1:22" s="38" customFormat="1" ht="15" customHeight="1" x14ac:dyDescent="0.25">
      <c r="A61" s="97"/>
      <c r="B61" s="97"/>
      <c r="C61" s="92"/>
      <c r="D61" s="280"/>
      <c r="E61" s="280"/>
      <c r="F61" s="280"/>
      <c r="G61" s="280"/>
      <c r="H61" s="280"/>
      <c r="I61" s="176"/>
      <c r="J61" s="176"/>
      <c r="K61" s="176"/>
      <c r="L61" s="176"/>
      <c r="M61" s="136"/>
      <c r="N61" s="136"/>
      <c r="O61" s="136"/>
      <c r="P61" s="136"/>
      <c r="Q61" s="136"/>
      <c r="R61" s="136"/>
      <c r="S61" s="136"/>
      <c r="T61" s="136"/>
      <c r="U61" s="136"/>
      <c r="V61" s="136"/>
    </row>
    <row r="62" spans="1:22" s="38" customFormat="1" ht="15" customHeight="1" x14ac:dyDescent="0.25">
      <c r="A62" s="97"/>
      <c r="B62" s="97"/>
      <c r="C62" s="92"/>
      <c r="D62" s="280"/>
      <c r="E62" s="280"/>
      <c r="F62" s="280"/>
      <c r="G62" s="280"/>
      <c r="H62" s="280"/>
      <c r="I62" s="176"/>
      <c r="J62" s="176"/>
      <c r="K62" s="176"/>
      <c r="L62" s="176"/>
      <c r="M62" s="136"/>
      <c r="N62" s="136"/>
      <c r="O62" s="136"/>
      <c r="P62" s="136"/>
      <c r="Q62" s="136"/>
      <c r="R62" s="136"/>
      <c r="S62" s="136"/>
      <c r="T62" s="136"/>
      <c r="U62" s="136"/>
      <c r="V62" s="136"/>
    </row>
    <row r="63" spans="1:22" s="38" customFormat="1" ht="15" customHeight="1" x14ac:dyDescent="0.25">
      <c r="A63" s="97"/>
      <c r="B63" s="97"/>
      <c r="C63" s="92"/>
      <c r="D63" s="280"/>
      <c r="E63" s="280"/>
      <c r="F63" s="280"/>
      <c r="G63" s="280"/>
      <c r="H63" s="280"/>
      <c r="I63" s="176"/>
      <c r="J63" s="176"/>
      <c r="K63" s="176"/>
      <c r="L63" s="176"/>
      <c r="M63" s="136"/>
      <c r="N63" s="136"/>
      <c r="O63" s="136"/>
      <c r="P63" s="136"/>
      <c r="Q63" s="136"/>
      <c r="R63" s="136"/>
      <c r="S63" s="136"/>
      <c r="T63" s="136"/>
      <c r="U63" s="136"/>
      <c r="V63" s="136"/>
    </row>
    <row r="64" spans="1:22" s="38" customFormat="1" ht="15" customHeight="1" x14ac:dyDescent="0.25">
      <c r="A64" s="97"/>
      <c r="B64" s="97"/>
      <c r="C64" s="92"/>
      <c r="D64" s="280"/>
      <c r="E64" s="280"/>
      <c r="F64" s="280"/>
      <c r="G64" s="280"/>
      <c r="H64" s="280"/>
      <c r="I64" s="176"/>
      <c r="J64" s="176"/>
      <c r="K64" s="176"/>
      <c r="L64" s="176"/>
      <c r="M64" s="136"/>
      <c r="N64" s="136"/>
      <c r="O64" s="136"/>
      <c r="P64" s="136"/>
      <c r="Q64" s="136"/>
      <c r="R64" s="136"/>
      <c r="S64" s="136"/>
      <c r="T64" s="136"/>
      <c r="U64" s="136"/>
      <c r="V64" s="136"/>
    </row>
    <row r="65" spans="1:22" s="38" customFormat="1" ht="15" customHeight="1" x14ac:dyDescent="0.25">
      <c r="A65" s="97"/>
      <c r="B65" s="97"/>
      <c r="C65" s="92"/>
      <c r="D65" s="280"/>
      <c r="E65" s="280"/>
      <c r="F65" s="280"/>
      <c r="G65" s="280"/>
      <c r="H65" s="280"/>
      <c r="I65" s="176"/>
      <c r="J65" s="176"/>
      <c r="K65" s="176"/>
      <c r="L65" s="176"/>
      <c r="M65" s="136"/>
      <c r="N65" s="136"/>
      <c r="O65" s="136"/>
      <c r="P65" s="136"/>
      <c r="Q65" s="136"/>
      <c r="R65" s="136"/>
      <c r="S65" s="136"/>
      <c r="T65" s="136"/>
      <c r="U65" s="136"/>
      <c r="V65" s="136"/>
    </row>
    <row r="66" spans="1:22" s="38" customFormat="1" ht="15" customHeight="1" x14ac:dyDescent="0.25">
      <c r="A66" s="97"/>
      <c r="B66" s="97"/>
      <c r="C66" s="92"/>
      <c r="D66" s="280"/>
      <c r="E66" s="280"/>
      <c r="F66" s="280"/>
      <c r="G66" s="280"/>
      <c r="H66" s="280"/>
      <c r="I66" s="176"/>
      <c r="J66" s="176"/>
      <c r="K66" s="176"/>
      <c r="L66" s="176"/>
      <c r="M66" s="136"/>
      <c r="N66" s="136"/>
      <c r="O66" s="136"/>
      <c r="P66" s="136"/>
      <c r="Q66" s="136"/>
      <c r="R66" s="136"/>
      <c r="S66" s="136"/>
      <c r="T66" s="136"/>
      <c r="U66" s="136"/>
      <c r="V66" s="136"/>
    </row>
    <row r="67" spans="1:22" s="38" customFormat="1" ht="15" customHeight="1" x14ac:dyDescent="0.25">
      <c r="A67" s="97"/>
      <c r="B67" s="97"/>
      <c r="C67" s="92"/>
      <c r="D67" s="280"/>
      <c r="E67" s="280"/>
      <c r="F67" s="280"/>
      <c r="G67" s="280"/>
      <c r="H67" s="280"/>
      <c r="I67" s="176"/>
      <c r="J67" s="176"/>
      <c r="K67" s="176"/>
      <c r="L67" s="176"/>
      <c r="M67" s="136"/>
      <c r="N67" s="136"/>
      <c r="O67" s="136"/>
      <c r="P67" s="136"/>
      <c r="Q67" s="136"/>
      <c r="R67" s="136"/>
      <c r="S67" s="136"/>
      <c r="T67" s="136"/>
      <c r="U67" s="136"/>
      <c r="V67" s="136"/>
    </row>
    <row r="68" spans="1:22" s="38" customFormat="1" ht="15" customHeight="1" x14ac:dyDescent="0.25">
      <c r="A68" s="97"/>
      <c r="B68" s="97"/>
      <c r="C68" s="92"/>
      <c r="D68" s="280"/>
      <c r="E68" s="280"/>
      <c r="F68" s="280"/>
      <c r="G68" s="280"/>
      <c r="H68" s="280"/>
      <c r="I68" s="176"/>
      <c r="J68" s="176"/>
      <c r="K68" s="176"/>
      <c r="L68" s="176"/>
      <c r="M68" s="136"/>
      <c r="N68" s="136"/>
      <c r="O68" s="136"/>
      <c r="P68" s="136"/>
      <c r="Q68" s="136"/>
      <c r="R68" s="136"/>
      <c r="S68" s="136"/>
      <c r="T68" s="136"/>
      <c r="U68" s="136"/>
      <c r="V68" s="136"/>
    </row>
    <row r="69" spans="1:22" s="38" customFormat="1" ht="15" customHeight="1" x14ac:dyDescent="0.25">
      <c r="A69" s="97"/>
      <c r="B69" s="97"/>
      <c r="C69" s="92"/>
      <c r="D69" s="280"/>
      <c r="E69" s="280"/>
      <c r="F69" s="280"/>
      <c r="G69" s="280"/>
      <c r="H69" s="280"/>
      <c r="I69" s="176"/>
      <c r="J69" s="176"/>
      <c r="K69" s="176"/>
      <c r="L69" s="176"/>
      <c r="M69" s="136"/>
      <c r="N69" s="136"/>
      <c r="O69" s="136"/>
      <c r="P69" s="136"/>
      <c r="Q69" s="136"/>
      <c r="R69" s="136"/>
      <c r="S69" s="136"/>
      <c r="T69" s="136"/>
      <c r="U69" s="136"/>
      <c r="V69" s="136"/>
    </row>
    <row r="70" spans="1:22" s="38" customFormat="1" ht="15" customHeight="1" x14ac:dyDescent="0.25">
      <c r="A70" s="97"/>
      <c r="B70" s="97"/>
      <c r="C70" s="92"/>
      <c r="D70" s="280"/>
      <c r="E70" s="280"/>
      <c r="F70" s="280"/>
      <c r="G70" s="280"/>
      <c r="H70" s="280"/>
      <c r="I70" s="176"/>
      <c r="J70" s="176"/>
      <c r="K70" s="176"/>
      <c r="L70" s="176"/>
      <c r="M70" s="136"/>
      <c r="N70" s="136"/>
      <c r="O70" s="136"/>
      <c r="P70" s="136"/>
      <c r="Q70" s="136"/>
      <c r="R70" s="136"/>
      <c r="S70" s="136"/>
      <c r="T70" s="136"/>
      <c r="U70" s="136"/>
      <c r="V70" s="136"/>
    </row>
    <row r="71" spans="1:22" s="38" customFormat="1" ht="15" customHeight="1" x14ac:dyDescent="0.25">
      <c r="A71" s="97"/>
      <c r="B71" s="97"/>
      <c r="C71" s="92"/>
      <c r="D71" s="280"/>
      <c r="E71" s="280"/>
      <c r="F71" s="280"/>
      <c r="G71" s="280"/>
      <c r="H71" s="280"/>
      <c r="I71" s="176"/>
      <c r="J71" s="176"/>
      <c r="K71" s="176"/>
      <c r="L71" s="176"/>
      <c r="M71" s="136"/>
      <c r="N71" s="136"/>
      <c r="O71" s="136"/>
      <c r="P71" s="136"/>
      <c r="Q71" s="136"/>
      <c r="R71" s="136"/>
      <c r="S71" s="136"/>
      <c r="T71" s="136"/>
      <c r="U71" s="136"/>
      <c r="V71" s="136"/>
    </row>
    <row r="72" spans="1:22" ht="15" hidden="1" customHeight="1" x14ac:dyDescent="0.25">
      <c r="Q72" s="136"/>
      <c r="R72" s="136"/>
      <c r="U72" s="136"/>
      <c r="V72" s="136"/>
    </row>
    <row r="73" spans="1:22" ht="15" hidden="1" customHeight="1" x14ac:dyDescent="0.25">
      <c r="Q73" s="136"/>
      <c r="R73" s="136"/>
      <c r="U73" s="136"/>
      <c r="V73" s="136"/>
    </row>
    <row r="74" spans="1:22" ht="15" hidden="1" customHeight="1" x14ac:dyDescent="0.25">
      <c r="Q74" s="136"/>
      <c r="R74" s="136"/>
      <c r="U74" s="136"/>
      <c r="V74" s="136"/>
    </row>
    <row r="75" spans="1:22" ht="15" hidden="1" customHeight="1" x14ac:dyDescent="0.25">
      <c r="Q75" s="136"/>
      <c r="R75" s="136"/>
      <c r="U75" s="136"/>
      <c r="V75" s="136"/>
    </row>
    <row r="76" spans="1:22" ht="15" hidden="1" customHeight="1" x14ac:dyDescent="0.25">
      <c r="Q76" s="136"/>
      <c r="R76" s="136"/>
      <c r="U76" s="136"/>
      <c r="V76" s="136"/>
    </row>
    <row r="77" spans="1:22" ht="15" hidden="1" customHeight="1" x14ac:dyDescent="0.25">
      <c r="Q77" s="136"/>
      <c r="R77" s="136"/>
      <c r="U77" s="136"/>
      <c r="V77" s="136"/>
    </row>
    <row r="78" spans="1:22" ht="15" hidden="1" customHeight="1" x14ac:dyDescent="0.25">
      <c r="Q78" s="136"/>
      <c r="R78" s="136"/>
      <c r="U78" s="136"/>
      <c r="V78" s="136"/>
    </row>
  </sheetData>
  <sheetProtection algorithmName="SHA-512" hashValue="bRUbMZh8Yh+NyLIkeBIxGE3eVRlUIw9Bp3fZBgYVz+F0p8BPvB3lPtJPPbGSkEztEzPLswlbGkRRCm+g57nL9g==" saltValue="6wrOM5A8u6uAYgaJqg79pA==" spinCount="100000" sheet="1" objects="1" scenarios="1"/>
  <mergeCells count="18">
    <mergeCell ref="D70:H70"/>
    <mergeCell ref="D71:H71"/>
    <mergeCell ref="D64:H64"/>
    <mergeCell ref="D65:H65"/>
    <mergeCell ref="D66:H66"/>
    <mergeCell ref="D67:H67"/>
    <mergeCell ref="D68:H68"/>
    <mergeCell ref="D60:H60"/>
    <mergeCell ref="D61:H61"/>
    <mergeCell ref="D62:H62"/>
    <mergeCell ref="D63:H63"/>
    <mergeCell ref="D69:H69"/>
    <mergeCell ref="F4:G4"/>
    <mergeCell ref="F9:G9"/>
    <mergeCell ref="F13:G13"/>
    <mergeCell ref="F16:G16"/>
    <mergeCell ref="F11:G11"/>
    <mergeCell ref="F14:G14"/>
  </mergeCells>
  <dataValidations count="4">
    <dataValidation type="custom" operator="equal" allowBlank="1" showInputMessage="1" showErrorMessage="1" error="Please note that the start date has to be the first day of the month" sqref="F13:G13" xr:uid="{0B0371CA-B1F2-48BD-9A1A-1609A4F6CA1F}">
      <formula1>DAY($F$13)=1</formula1>
    </dataValidation>
    <dataValidation type="custom" allowBlank="1" showInputMessage="1" showErrorMessage="1" error="Please note that the end date has to be the last day of the month and duration must not exceed max project years" sqref="F14:G14" xr:uid="{173700D6-EC99-4A13-B3D6-5B2C83FFCEDA}">
      <formula1>AND(DAY($F$14)=DAY(DATE(YEAR($F$14),MONTH($F$14)+1,1)-1),$F$14&gt;$F$13,$F$14&lt;=EDATE($F$13,$I$11*12))</formula1>
    </dataValidation>
    <dataValidation type="decimal" allowBlank="1" showInputMessage="1" showErrorMessage="1" sqref="K27:K57 L57 M27:M57 N57 O27:O57 P57 Q27:Q57 R57 S27:S57 T57 U27:U57 V57" xr:uid="{A0BC4D76-C9C9-449C-B586-A79736E156FA}">
      <formula1>0</formula1>
      <formula2>1000000000</formula2>
    </dataValidation>
    <dataValidation type="custom" allowBlank="1" showInputMessage="1" showErrorMessage="1" error="Ensure the entered cost is limited to one decimal place" sqref="L27:L56 V27:V56 P27:P56 R27:R56 T27:T56 N27:N56" xr:uid="{EB7CE59E-19FC-481F-821A-ABE96010C0B5}">
      <formula1>AND(ISNUMBER(L27),ROUND(L27,0)=L27)</formula1>
    </dataValidation>
  </dataValidations>
  <pageMargins left="0.7" right="0.7" top="0.75" bottom="0.75" header="0.3" footer="0.3"/>
  <pageSetup paperSize="9" orientation="portrait" r:id="rId1"/>
  <ignoredErrors>
    <ignoredError sqref="R19 T19 L20:V20" formula="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21024E-55D2-4401-850F-C80932B51081}">
  <sheetPr codeName="Sheet23"/>
  <dimension ref="A1:V78"/>
  <sheetViews>
    <sheetView showGridLines="0" topLeftCell="A7" workbookViewId="0">
      <selection activeCell="N31" sqref="N31"/>
    </sheetView>
  </sheetViews>
  <sheetFormatPr defaultColWidth="0" defaultRowHeight="15" customHeight="1" zeroHeight="1" x14ac:dyDescent="0.25"/>
  <cols>
    <col min="1" max="2" width="1.7109375" style="125" customWidth="1"/>
    <col min="3" max="3" width="1.7109375" style="135" customWidth="1"/>
    <col min="4" max="4" width="40.7109375" style="178" customWidth="1"/>
    <col min="5" max="5" width="1.7109375" style="178" customWidth="1"/>
    <col min="6" max="7" width="23.7109375" style="178" customWidth="1"/>
    <col min="8" max="8" width="25.7109375" style="178" customWidth="1"/>
    <col min="9" max="12" width="13.7109375" style="157" customWidth="1"/>
    <col min="13" max="22" width="13.7109375" style="135" customWidth="1"/>
    <col min="23" max="16384" width="11.7109375" style="21" hidden="1"/>
  </cols>
  <sheetData>
    <row r="1" spans="1:22" ht="49.5" customHeight="1" x14ac:dyDescent="0.25">
      <c r="C1" s="82"/>
      <c r="D1" s="81"/>
      <c r="E1" s="81"/>
      <c r="F1" s="81"/>
      <c r="G1" s="81"/>
      <c r="H1" s="81"/>
      <c r="I1" s="173"/>
      <c r="J1" s="170"/>
      <c r="K1" s="172"/>
      <c r="L1" s="100"/>
      <c r="M1" s="81"/>
      <c r="N1" s="81"/>
      <c r="O1" s="81"/>
      <c r="P1" s="81"/>
      <c r="Q1" s="81"/>
      <c r="R1" s="81"/>
      <c r="S1" s="81"/>
      <c r="T1" s="81"/>
      <c r="U1" s="81"/>
      <c r="V1" s="81"/>
    </row>
    <row r="2" spans="1:22" s="90" customFormat="1" ht="15" customHeight="1" x14ac:dyDescent="0.25">
      <c r="A2" s="102"/>
      <c r="B2" s="102"/>
      <c r="C2" s="86"/>
      <c r="D2" s="84" t="s">
        <v>37</v>
      </c>
      <c r="E2" s="84"/>
      <c r="F2" s="85"/>
      <c r="G2" s="85"/>
      <c r="H2" s="85"/>
      <c r="I2" s="86"/>
      <c r="J2" s="86"/>
      <c r="K2" s="86"/>
      <c r="L2" s="86"/>
      <c r="M2" s="86"/>
      <c r="N2" s="86"/>
      <c r="O2" s="86"/>
      <c r="P2" s="86"/>
      <c r="Q2" s="86"/>
      <c r="R2" s="86"/>
      <c r="S2" s="86"/>
      <c r="T2" s="86"/>
      <c r="U2" s="86"/>
      <c r="V2" s="86"/>
    </row>
    <row r="3" spans="1:22" s="90" customFormat="1" ht="15" customHeight="1" x14ac:dyDescent="0.25">
      <c r="A3" s="102"/>
      <c r="B3" s="102"/>
      <c r="C3" s="9"/>
      <c r="D3" s="9"/>
      <c r="E3" s="9"/>
      <c r="F3" s="9"/>
      <c r="G3" s="9"/>
      <c r="H3" s="9"/>
      <c r="I3" s="9"/>
      <c r="J3" s="9"/>
      <c r="K3" s="9"/>
      <c r="L3" s="9"/>
      <c r="M3" s="9"/>
      <c r="N3" s="9"/>
      <c r="O3" s="9"/>
      <c r="P3" s="9"/>
      <c r="Q3" s="9"/>
      <c r="R3" s="9"/>
      <c r="S3" s="9"/>
      <c r="T3" s="9"/>
      <c r="U3" s="9"/>
      <c r="V3" s="9"/>
    </row>
    <row r="4" spans="1:22" s="90" customFormat="1" ht="15" customHeight="1" x14ac:dyDescent="0.25">
      <c r="A4" s="102"/>
      <c r="B4" s="102"/>
      <c r="C4" s="9"/>
      <c r="D4" s="126" t="s">
        <v>88</v>
      </c>
      <c r="E4" s="9"/>
      <c r="F4" s="251" t="s">
        <v>33</v>
      </c>
      <c r="G4" s="252"/>
      <c r="H4" s="9"/>
      <c r="I4" s="9"/>
      <c r="J4" s="9"/>
      <c r="K4" s="9"/>
      <c r="L4" s="9"/>
      <c r="M4" s="9"/>
      <c r="N4" s="9"/>
      <c r="O4" s="9"/>
      <c r="P4" s="9"/>
      <c r="Q4" s="9"/>
      <c r="R4" s="9"/>
      <c r="S4" s="9"/>
      <c r="T4" s="9"/>
      <c r="U4" s="9"/>
      <c r="V4" s="9"/>
    </row>
    <row r="5" spans="1:22" s="90" customFormat="1" ht="15" customHeight="1" x14ac:dyDescent="0.25">
      <c r="A5" s="102"/>
      <c r="B5" s="102"/>
      <c r="C5" s="9"/>
      <c r="D5" s="9"/>
      <c r="E5" s="9"/>
      <c r="F5" s="9"/>
      <c r="G5" s="9"/>
      <c r="H5" s="9"/>
      <c r="I5" s="9"/>
      <c r="J5" s="9"/>
      <c r="K5" s="9"/>
      <c r="L5" s="9"/>
      <c r="M5" s="9"/>
      <c r="N5" s="9"/>
      <c r="O5" s="9"/>
      <c r="P5" s="9"/>
      <c r="Q5" s="9"/>
      <c r="R5" s="9"/>
      <c r="S5" s="9"/>
      <c r="T5" s="9"/>
      <c r="U5" s="9"/>
      <c r="V5" s="9"/>
    </row>
    <row r="6" spans="1:22" s="124" customFormat="1" ht="15" customHeight="1" x14ac:dyDescent="0.25">
      <c r="A6" s="102"/>
      <c r="B6" s="102"/>
      <c r="C6" s="83"/>
      <c r="D6" s="166"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E6" s="83"/>
      <c r="F6" s="83"/>
      <c r="G6" s="83"/>
      <c r="H6" s="83"/>
      <c r="I6" s="123"/>
      <c r="J6" s="102"/>
      <c r="K6" s="102"/>
      <c r="L6" s="102"/>
      <c r="M6" s="102"/>
      <c r="N6" s="102"/>
      <c r="O6" s="102"/>
      <c r="P6" s="102"/>
      <c r="Q6" s="102"/>
      <c r="R6" s="102"/>
      <c r="S6" s="102"/>
      <c r="T6" s="102"/>
      <c r="U6" s="102"/>
      <c r="V6" s="102"/>
    </row>
    <row r="7" spans="1:22" s="90" customFormat="1" ht="15" customHeight="1" x14ac:dyDescent="0.25">
      <c r="A7" s="102"/>
      <c r="B7" s="102"/>
      <c r="C7" s="86"/>
      <c r="D7" s="84" t="s">
        <v>39</v>
      </c>
      <c r="E7" s="84"/>
      <c r="F7" s="85"/>
      <c r="G7" s="85"/>
      <c r="H7" s="85"/>
      <c r="I7" s="86"/>
      <c r="J7" s="86"/>
      <c r="K7" s="86"/>
      <c r="L7" s="86"/>
      <c r="M7" s="86"/>
      <c r="N7" s="86"/>
      <c r="O7" s="86"/>
      <c r="P7" s="86"/>
      <c r="Q7" s="86"/>
      <c r="R7" s="86"/>
      <c r="S7" s="86"/>
      <c r="T7" s="86"/>
      <c r="U7" s="86"/>
      <c r="V7" s="86"/>
    </row>
    <row r="8" spans="1:22" s="90" customFormat="1" ht="15" customHeight="1" x14ac:dyDescent="0.25">
      <c r="A8" s="102"/>
      <c r="B8" s="102"/>
      <c r="C8" s="9"/>
      <c r="D8" s="9"/>
      <c r="E8" s="9"/>
      <c r="F8" s="9"/>
      <c r="G8" s="9"/>
      <c r="H8" s="9"/>
      <c r="I8" s="80"/>
      <c r="J8" s="9"/>
      <c r="K8" s="9"/>
      <c r="L8" s="9"/>
      <c r="M8" s="9"/>
      <c r="N8" s="9"/>
      <c r="O8" s="9"/>
      <c r="P8" s="9"/>
      <c r="Q8" s="9"/>
      <c r="R8" s="9"/>
      <c r="S8" s="9"/>
      <c r="T8" s="9"/>
      <c r="U8" s="9"/>
      <c r="V8" s="9"/>
    </row>
    <row r="9" spans="1:22" s="90" customFormat="1" x14ac:dyDescent="0.25">
      <c r="A9" s="102"/>
      <c r="B9" s="102"/>
      <c r="C9" s="9"/>
      <c r="D9" s="126" t="s">
        <v>103</v>
      </c>
      <c r="E9" s="126"/>
      <c r="F9" s="274"/>
      <c r="G9" s="275"/>
      <c r="H9" s="9"/>
      <c r="I9" s="161"/>
      <c r="J9" s="9"/>
      <c r="K9" s="9"/>
      <c r="L9" s="9"/>
      <c r="M9" s="9"/>
      <c r="N9" s="9"/>
      <c r="O9" s="9"/>
      <c r="P9" s="9"/>
      <c r="Q9" s="9"/>
      <c r="R9" s="9"/>
      <c r="S9" s="9"/>
      <c r="T9" s="9"/>
      <c r="U9" s="9"/>
      <c r="V9" s="9"/>
    </row>
    <row r="10" spans="1:22" s="90" customFormat="1" ht="15" customHeight="1" x14ac:dyDescent="0.25">
      <c r="A10" s="102"/>
      <c r="B10" s="102"/>
      <c r="C10" s="9"/>
      <c r="D10" s="126"/>
      <c r="E10" s="126"/>
      <c r="F10" s="126"/>
      <c r="G10" s="126"/>
      <c r="H10" s="9"/>
      <c r="I10" s="67"/>
      <c r="J10" s="9"/>
      <c r="K10" s="9"/>
      <c r="L10" s="9"/>
      <c r="M10" s="9"/>
      <c r="N10" s="9"/>
      <c r="O10" s="9"/>
      <c r="P10" s="9"/>
      <c r="Q10" s="9"/>
      <c r="R10" s="9"/>
      <c r="S10" s="9"/>
      <c r="T10" s="9"/>
      <c r="U10" s="9"/>
      <c r="V10" s="9"/>
    </row>
    <row r="11" spans="1:22" s="90" customFormat="1" ht="15" customHeight="1" x14ac:dyDescent="0.25">
      <c r="A11" s="102"/>
      <c r="B11" s="102"/>
      <c r="C11" s="9"/>
      <c r="D11" s="126" t="s">
        <v>4</v>
      </c>
      <c r="E11" s="126"/>
      <c r="F11" s="274" t="s">
        <v>102</v>
      </c>
      <c r="G11" s="275"/>
      <c r="H11" s="9" t="s">
        <v>59</v>
      </c>
      <c r="I11" s="67"/>
      <c r="J11" s="9"/>
      <c r="K11" s="9"/>
      <c r="L11" s="9"/>
      <c r="M11" s="9"/>
      <c r="N11" s="9"/>
      <c r="O11" s="9"/>
      <c r="P11" s="9"/>
      <c r="Q11" s="9"/>
      <c r="R11" s="9"/>
      <c r="S11" s="9"/>
      <c r="T11" s="9"/>
      <c r="U11" s="9"/>
      <c r="V11" s="9"/>
    </row>
    <row r="12" spans="1:22" s="90" customFormat="1" ht="15" customHeight="1" x14ac:dyDescent="0.25">
      <c r="A12" s="102"/>
      <c r="B12" s="102"/>
      <c r="C12" s="9"/>
      <c r="D12" s="133"/>
      <c r="E12" s="126"/>
      <c r="F12" s="99"/>
      <c r="G12" s="99"/>
      <c r="H12" s="9" t="s">
        <v>59</v>
      </c>
      <c r="I12" s="67"/>
      <c r="J12" s="9"/>
      <c r="K12" s="9"/>
      <c r="L12" s="9"/>
      <c r="M12" s="9"/>
      <c r="N12" s="9"/>
      <c r="O12" s="9"/>
      <c r="P12" s="9"/>
      <c r="Q12" s="9"/>
      <c r="R12" s="9"/>
      <c r="S12" s="9"/>
      <c r="T12" s="9"/>
      <c r="U12" s="9"/>
      <c r="V12" s="9"/>
    </row>
    <row r="13" spans="1:22" s="90" customFormat="1" ht="15" customHeight="1" x14ac:dyDescent="0.25">
      <c r="A13" s="102"/>
      <c r="B13" s="102"/>
      <c r="C13" s="9"/>
      <c r="D13" s="126" t="s">
        <v>112</v>
      </c>
      <c r="E13" s="126"/>
      <c r="F13" s="276"/>
      <c r="G13" s="277"/>
      <c r="H13" s="58"/>
      <c r="I13" s="8"/>
      <c r="J13" s="9"/>
      <c r="K13" s="9"/>
      <c r="L13" s="9"/>
      <c r="M13" s="9"/>
      <c r="N13" s="9"/>
      <c r="O13" s="9"/>
      <c r="P13" s="9"/>
      <c r="Q13" s="9"/>
      <c r="R13" s="9"/>
      <c r="S13" s="9"/>
      <c r="T13" s="9"/>
      <c r="U13" s="9"/>
      <c r="V13" s="9"/>
    </row>
    <row r="14" spans="1:22" s="90" customFormat="1" ht="15" customHeight="1" x14ac:dyDescent="0.25">
      <c r="A14" s="102"/>
      <c r="B14" s="102"/>
      <c r="C14" s="128"/>
      <c r="D14" s="126" t="s">
        <v>113</v>
      </c>
      <c r="E14" s="126"/>
      <c r="F14" s="278"/>
      <c r="G14" s="279"/>
      <c r="H14" s="59"/>
      <c r="I14" s="80"/>
      <c r="J14" s="128"/>
      <c r="K14" s="9"/>
      <c r="L14" s="9"/>
      <c r="M14" s="9"/>
      <c r="N14" s="9"/>
      <c r="O14" s="9"/>
      <c r="P14" s="9"/>
      <c r="Q14" s="9"/>
      <c r="R14" s="9"/>
      <c r="S14" s="9"/>
      <c r="T14" s="9"/>
      <c r="U14" s="9"/>
      <c r="V14" s="9"/>
    </row>
    <row r="15" spans="1:22" s="90" customFormat="1" ht="15" customHeight="1" x14ac:dyDescent="0.25">
      <c r="A15" s="102"/>
      <c r="B15" s="102"/>
      <c r="C15" s="128"/>
      <c r="D15" s="126"/>
      <c r="E15" s="126"/>
      <c r="F15" s="99"/>
      <c r="G15" s="99"/>
      <c r="H15" s="77"/>
      <c r="I15" s="80"/>
      <c r="J15" s="9"/>
      <c r="K15" s="9"/>
      <c r="L15" s="9"/>
      <c r="M15" s="9"/>
      <c r="N15" s="9"/>
      <c r="O15" s="9"/>
      <c r="P15" s="9"/>
      <c r="Q15" s="9"/>
      <c r="R15" s="9"/>
      <c r="S15" s="9"/>
      <c r="T15" s="9"/>
      <c r="U15" s="9"/>
      <c r="V15" s="9"/>
    </row>
    <row r="16" spans="1:22" s="90" customFormat="1" ht="15" customHeight="1" x14ac:dyDescent="0.25">
      <c r="A16" s="102"/>
      <c r="B16" s="102"/>
      <c r="C16" s="9"/>
      <c r="D16" s="126" t="s">
        <v>5</v>
      </c>
      <c r="E16" s="126"/>
      <c r="F16" s="251" t="str">
        <f>IF(OR($F$13="",$F$14=""),"Enter project start and end date",DATEDIF($F$13,$F$14+1,"y")&amp;" years, "&amp;DATEDIF($F$13,$F$14+1,"ym")&amp;" months")</f>
        <v>Enter project start and end date</v>
      </c>
      <c r="G16" s="252"/>
      <c r="H16" s="127"/>
      <c r="I16" s="80"/>
      <c r="J16" s="9"/>
      <c r="K16" s="9"/>
      <c r="L16" s="9"/>
      <c r="M16" s="9"/>
      <c r="N16" s="9"/>
      <c r="O16" s="9"/>
      <c r="P16" s="9"/>
      <c r="Q16" s="9"/>
      <c r="R16" s="9"/>
      <c r="S16" s="9"/>
      <c r="T16" s="9"/>
      <c r="U16" s="9"/>
      <c r="V16" s="9"/>
    </row>
    <row r="17" spans="1:22" s="90" customFormat="1" ht="15" customHeight="1" x14ac:dyDescent="0.25">
      <c r="A17" s="102"/>
      <c r="B17" s="102"/>
      <c r="C17" s="9"/>
      <c r="D17" s="126"/>
      <c r="E17" s="126"/>
      <c r="F17" s="92"/>
      <c r="G17" s="92"/>
      <c r="H17" s="9"/>
      <c r="I17" s="134"/>
      <c r="J17" s="9"/>
      <c r="K17" s="9"/>
      <c r="L17" s="9"/>
      <c r="M17" s="9"/>
      <c r="N17" s="9"/>
      <c r="O17" s="9"/>
      <c r="P17" s="9"/>
      <c r="Q17" s="9"/>
      <c r="R17" s="9"/>
      <c r="S17" s="9"/>
      <c r="T17" s="9"/>
      <c r="U17" s="9"/>
      <c r="V17" s="9"/>
    </row>
    <row r="18" spans="1:22" s="124" customFormat="1" ht="15" customHeight="1" x14ac:dyDescent="0.25">
      <c r="A18" s="102"/>
      <c r="B18" s="102"/>
      <c r="C18" s="83"/>
      <c r="D18" s="83"/>
      <c r="E18" s="83"/>
      <c r="F18" s="83"/>
      <c r="G18" s="83"/>
      <c r="H18" s="83"/>
      <c r="I18" s="68"/>
      <c r="J18" s="68"/>
      <c r="K18" s="102"/>
      <c r="L18" s="102"/>
      <c r="M18" s="102"/>
      <c r="N18" s="102"/>
      <c r="O18" s="102"/>
      <c r="P18" s="102"/>
      <c r="Q18" s="102"/>
      <c r="R18" s="102"/>
      <c r="S18" s="102"/>
      <c r="T18" s="102"/>
      <c r="U18" s="102"/>
      <c r="V18" s="102"/>
    </row>
    <row r="19" spans="1:22" s="90" customFormat="1" ht="15" customHeight="1" x14ac:dyDescent="0.25">
      <c r="A19" s="102"/>
      <c r="B19" s="102"/>
      <c r="C19" s="86"/>
      <c r="D19" s="84" t="s">
        <v>40</v>
      </c>
      <c r="E19" s="84"/>
      <c r="F19" s="85"/>
      <c r="G19" s="85"/>
      <c r="H19" s="86"/>
      <c r="I19" s="87" t="s">
        <v>14</v>
      </c>
      <c r="J19" s="88"/>
      <c r="K19" s="89" t="str">
        <f>IF(F13="","",YEAR($F$13))</f>
        <v/>
      </c>
      <c r="L19" s="88"/>
      <c r="M19" s="89" t="str">
        <f>IFERROR(K19+1,"")</f>
        <v/>
      </c>
      <c r="N19" s="88"/>
      <c r="O19" s="89" t="str">
        <f>IFERROR(M19+1,"")</f>
        <v/>
      </c>
      <c r="P19" s="88"/>
      <c r="Q19" s="89" t="str">
        <f>IFERROR(O19+1,"")</f>
        <v/>
      </c>
      <c r="R19" s="88"/>
      <c r="S19" s="89" t="str">
        <f>IFERROR(Q19+1,"")</f>
        <v/>
      </c>
      <c r="T19" s="88"/>
      <c r="U19" s="89" t="str">
        <f>IFERROR(S19+1,"")</f>
        <v/>
      </c>
      <c r="V19" s="88"/>
    </row>
    <row r="20" spans="1:22" s="38" customFormat="1" ht="15" customHeight="1" x14ac:dyDescent="0.25">
      <c r="A20" s="97"/>
      <c r="B20" s="97"/>
      <c r="C20" s="92"/>
      <c r="D20" s="91" t="s">
        <v>94</v>
      </c>
      <c r="E20" s="91"/>
      <c r="F20" s="92"/>
      <c r="G20" s="92"/>
      <c r="H20" s="92"/>
      <c r="I20" s="103"/>
      <c r="J20" s="104"/>
      <c r="K20" s="93">
        <f>MAX($F$13,J20+1)</f>
        <v>1</v>
      </c>
      <c r="L20" s="94">
        <f>MIN($F$14,DATE(YEAR(K20),12,31))</f>
        <v>366</v>
      </c>
      <c r="M20" s="93">
        <f>MAX($F$13,L20+1)</f>
        <v>367</v>
      </c>
      <c r="N20" s="94">
        <f>MIN($F$14,DATE(YEAR(M20),12,31))</f>
        <v>731</v>
      </c>
      <c r="O20" s="93">
        <f>MAX($F$13,N20+1)</f>
        <v>732</v>
      </c>
      <c r="P20" s="94">
        <f>MIN($F$14,DATE(YEAR(O20),12,31))</f>
        <v>1096</v>
      </c>
      <c r="Q20" s="93">
        <f>MAX($F$13,P20+1)</f>
        <v>1097</v>
      </c>
      <c r="R20" s="94">
        <f>MIN($F$14,DATE(YEAR(Q20),12,31))</f>
        <v>1461</v>
      </c>
      <c r="S20" s="93">
        <f>MAX($F$13,R20+1)</f>
        <v>1462</v>
      </c>
      <c r="T20" s="94">
        <f>MIN($F$14,DATE(YEAR(S20),12,31))</f>
        <v>1827</v>
      </c>
      <c r="U20" s="93">
        <f>MAX($F$13,T20+1)</f>
        <v>1828</v>
      </c>
      <c r="V20" s="94">
        <f>MIN($F$14,DATE(YEAR(U20),12,31))</f>
        <v>2192</v>
      </c>
    </row>
    <row r="21" spans="1:22" s="38" customFormat="1" ht="15" customHeight="1" x14ac:dyDescent="0.25">
      <c r="A21" s="97"/>
      <c r="B21" s="97"/>
      <c r="C21" s="92"/>
      <c r="D21" s="92" t="s">
        <v>27</v>
      </c>
      <c r="E21" s="92"/>
      <c r="F21" s="132"/>
      <c r="G21" s="131"/>
      <c r="H21" s="92"/>
      <c r="I21" s="105"/>
      <c r="J21" s="106"/>
      <c r="K21" s="13" t="str">
        <f>IFERROR(DATEDIF(K20,L20+1,"m")&amp;" months",0)</f>
        <v>12 months</v>
      </c>
      <c r="L21" s="95"/>
      <c r="M21" s="13" t="str">
        <f>IFERROR(DATEDIF(M20,N20+1,"m")&amp;" months",0)</f>
        <v>12 months</v>
      </c>
      <c r="N21" s="95"/>
      <c r="O21" s="13" t="str">
        <f>IFERROR(DATEDIF(O20,P20+1,"m")&amp;" months",0)</f>
        <v>12 months</v>
      </c>
      <c r="P21" s="95"/>
      <c r="Q21" s="13" t="str">
        <f>IFERROR(DATEDIF(Q20,R20+1,"m")&amp;" months",0)</f>
        <v>12 months</v>
      </c>
      <c r="R21" s="95"/>
      <c r="S21" s="13" t="str">
        <f>IFERROR(DATEDIF(S20,T20+1,"m")&amp;" months",0)</f>
        <v>12 months</v>
      </c>
      <c r="T21" s="95"/>
      <c r="U21" s="13" t="str">
        <f>IFERROR(DATEDIF(U20,V20+1,"m")&amp;" months",0)</f>
        <v>12 months</v>
      </c>
      <c r="V21" s="95"/>
    </row>
    <row r="22" spans="1:22" s="38" customFormat="1" ht="15" customHeight="1" x14ac:dyDescent="0.25">
      <c r="A22" s="97"/>
      <c r="B22" s="97"/>
      <c r="C22" s="92"/>
      <c r="D22" s="92"/>
      <c r="E22" s="92"/>
      <c r="F22" s="132" t="str">
        <f>IF($J$23=0, "",
    IF($J$23&lt;$I$18, "Please note that minimum budget amount for this grant is DKK "&amp;IF($I$18&gt;1000000, $I$18/1000000&amp;"M", $I$18/1000&amp;"K"),
        IF($J$18=0, "",
            IF($J$23&gt;$J$18, "Please note that maximum budget amount for this grant is DKK "&amp;IF($J$18&gt;1000000, $J$18/1000000&amp;"M", $J$18/1000&amp;"K"),
                ""))))</f>
        <v/>
      </c>
      <c r="G22" s="131"/>
      <c r="H22" s="92"/>
      <c r="I22" s="96"/>
      <c r="J22" s="106"/>
      <c r="K22" s="92"/>
      <c r="L22" s="107"/>
      <c r="M22" s="92"/>
      <c r="N22" s="107"/>
      <c r="O22" s="92"/>
      <c r="P22" s="107"/>
      <c r="Q22" s="92"/>
      <c r="R22" s="107"/>
      <c r="S22" s="92"/>
      <c r="T22" s="107"/>
      <c r="U22" s="92"/>
      <c r="V22" s="107"/>
    </row>
    <row r="23" spans="1:22" s="38" customFormat="1" ht="15" customHeight="1" x14ac:dyDescent="0.25">
      <c r="A23" s="97"/>
      <c r="B23" s="97"/>
      <c r="C23" s="109"/>
      <c r="D23" s="110" t="s">
        <v>15</v>
      </c>
      <c r="E23" s="110"/>
      <c r="F23" s="110"/>
      <c r="G23" s="110"/>
      <c r="H23" s="111"/>
      <c r="I23" s="112"/>
      <c r="J23" s="113">
        <f>SUM(J27:J57)</f>
        <v>0</v>
      </c>
      <c r="K23" s="109"/>
      <c r="L23" s="114">
        <f>SUM(L27:L57)</f>
        <v>0</v>
      </c>
      <c r="M23" s="109"/>
      <c r="N23" s="114">
        <f>SUM(N27:N57)</f>
        <v>0</v>
      </c>
      <c r="O23" s="109"/>
      <c r="P23" s="114">
        <f>SUM(P27:P57)</f>
        <v>0</v>
      </c>
      <c r="Q23" s="109"/>
      <c r="R23" s="114">
        <f>SUM(R27:R57)</f>
        <v>0</v>
      </c>
      <c r="S23" s="109"/>
      <c r="T23" s="114">
        <f>SUM(T27:T57)</f>
        <v>0</v>
      </c>
      <c r="U23" s="109"/>
      <c r="V23" s="114">
        <f>SUM(V27:V57)</f>
        <v>0</v>
      </c>
    </row>
    <row r="24" spans="1:22" s="38" customFormat="1" ht="15" customHeight="1" x14ac:dyDescent="0.25">
      <c r="A24" s="97"/>
      <c r="B24" s="97"/>
      <c r="C24" s="92"/>
      <c r="D24" s="132"/>
      <c r="E24" s="92"/>
      <c r="F24" s="92"/>
      <c r="G24" s="92"/>
      <c r="H24" s="92"/>
      <c r="I24" s="105"/>
      <c r="J24" s="106"/>
      <c r="K24" s="92"/>
      <c r="L24" s="108"/>
      <c r="M24" s="92"/>
      <c r="N24" s="108"/>
      <c r="O24" s="92"/>
      <c r="P24" s="108"/>
      <c r="Q24" s="92"/>
      <c r="R24" s="108"/>
      <c r="S24" s="92"/>
      <c r="T24" s="108"/>
      <c r="U24" s="92"/>
      <c r="V24" s="108"/>
    </row>
    <row r="25" spans="1:22" s="38" customFormat="1" ht="15" customHeight="1" x14ac:dyDescent="0.25">
      <c r="A25" s="97"/>
      <c r="B25" s="97"/>
      <c r="C25" s="120"/>
      <c r="D25" s="26" t="s">
        <v>29</v>
      </c>
      <c r="E25" s="138"/>
      <c r="F25" s="139"/>
      <c r="G25" s="139"/>
      <c r="H25" s="140"/>
      <c r="I25" s="115"/>
      <c r="J25" s="116" t="s">
        <v>31</v>
      </c>
      <c r="K25" s="115"/>
      <c r="L25" s="116" t="s">
        <v>29</v>
      </c>
      <c r="M25" s="141"/>
      <c r="N25" s="116" t="s">
        <v>29</v>
      </c>
      <c r="O25" s="141"/>
      <c r="P25" s="116" t="s">
        <v>29</v>
      </c>
      <c r="Q25" s="141"/>
      <c r="R25" s="116" t="s">
        <v>29</v>
      </c>
      <c r="S25" s="141"/>
      <c r="T25" s="116" t="s">
        <v>29</v>
      </c>
      <c r="U25" s="141"/>
      <c r="V25" s="116" t="s">
        <v>29</v>
      </c>
    </row>
    <row r="26" spans="1:22" s="38" customFormat="1" ht="15" customHeight="1" x14ac:dyDescent="0.25">
      <c r="A26" s="97"/>
      <c r="B26" s="97"/>
      <c r="C26" s="142"/>
      <c r="D26" s="143" t="s">
        <v>93</v>
      </c>
      <c r="E26" s="143"/>
      <c r="F26" s="144"/>
      <c r="G26" s="144"/>
      <c r="H26" s="72"/>
      <c r="I26" s="145" t="s">
        <v>87</v>
      </c>
      <c r="J26" s="130"/>
      <c r="K26" s="145"/>
      <c r="L26" s="146"/>
      <c r="M26" s="147"/>
      <c r="N26" s="146"/>
      <c r="O26" s="148"/>
      <c r="P26" s="130"/>
      <c r="Q26" s="148"/>
      <c r="R26" s="130"/>
      <c r="S26" s="148"/>
      <c r="T26" s="130"/>
      <c r="U26" s="148"/>
      <c r="V26" s="130"/>
    </row>
    <row r="27" spans="1:22" s="38" customFormat="1" ht="15" customHeight="1" x14ac:dyDescent="0.25">
      <c r="A27" s="97"/>
      <c r="B27" s="97"/>
      <c r="C27" s="98"/>
      <c r="D27" s="74" t="s">
        <v>91</v>
      </c>
      <c r="E27" s="98"/>
      <c r="F27" s="74" t="s">
        <v>97</v>
      </c>
      <c r="G27" s="92"/>
      <c r="H27" s="92"/>
      <c r="I27" s="117"/>
      <c r="J27" s="118">
        <f t="shared" ref="J27:J57" si="0">SUMIFS(27:27,$18:$18,TRUE,$25:$25,"Costs")</f>
        <v>0</v>
      </c>
      <c r="K27" s="137"/>
      <c r="L27" s="154"/>
      <c r="M27" s="137"/>
      <c r="N27" s="154"/>
      <c r="O27" s="137"/>
      <c r="P27" s="154"/>
      <c r="Q27" s="137"/>
      <c r="R27" s="154"/>
      <c r="S27" s="137"/>
      <c r="T27" s="154"/>
      <c r="U27" s="137"/>
      <c r="V27" s="154"/>
    </row>
    <row r="28" spans="1:22" s="38" customFormat="1" ht="15" customHeight="1" x14ac:dyDescent="0.25">
      <c r="A28" s="97"/>
      <c r="B28" s="97"/>
      <c r="C28" s="98"/>
      <c r="D28" s="74" t="s">
        <v>91</v>
      </c>
      <c r="E28" s="98"/>
      <c r="F28" s="74" t="s">
        <v>97</v>
      </c>
      <c r="G28" s="92"/>
      <c r="H28" s="92"/>
      <c r="I28" s="117"/>
      <c r="J28" s="118">
        <f t="shared" si="0"/>
        <v>0</v>
      </c>
      <c r="K28" s="137"/>
      <c r="L28" s="154"/>
      <c r="M28" s="137"/>
      <c r="N28" s="154"/>
      <c r="O28" s="137"/>
      <c r="P28" s="154"/>
      <c r="Q28" s="137"/>
      <c r="R28" s="154"/>
      <c r="S28" s="137"/>
      <c r="T28" s="154"/>
      <c r="U28" s="137"/>
      <c r="V28" s="154"/>
    </row>
    <row r="29" spans="1:22" s="38" customFormat="1" ht="15" customHeight="1" x14ac:dyDescent="0.25">
      <c r="A29" s="97"/>
      <c r="B29" s="97"/>
      <c r="C29" s="98"/>
      <c r="D29" s="74" t="s">
        <v>91</v>
      </c>
      <c r="E29" s="98"/>
      <c r="F29" s="74" t="s">
        <v>97</v>
      </c>
      <c r="G29" s="92"/>
      <c r="H29" s="92"/>
      <c r="I29" s="117"/>
      <c r="J29" s="118">
        <f t="shared" si="0"/>
        <v>0</v>
      </c>
      <c r="K29" s="137"/>
      <c r="L29" s="154"/>
      <c r="M29" s="137"/>
      <c r="N29" s="154"/>
      <c r="O29" s="137"/>
      <c r="P29" s="154"/>
      <c r="Q29" s="137"/>
      <c r="R29" s="154"/>
      <c r="S29" s="137"/>
      <c r="T29" s="154"/>
      <c r="U29" s="137"/>
      <c r="V29" s="154"/>
    </row>
    <row r="30" spans="1:22" s="38" customFormat="1" ht="15" customHeight="1" x14ac:dyDescent="0.25">
      <c r="A30" s="97"/>
      <c r="B30" s="97"/>
      <c r="C30" s="98"/>
      <c r="D30" s="74" t="s">
        <v>91</v>
      </c>
      <c r="E30" s="98"/>
      <c r="F30" s="74" t="s">
        <v>97</v>
      </c>
      <c r="G30" s="92"/>
      <c r="H30" s="92"/>
      <c r="I30" s="117"/>
      <c r="J30" s="118">
        <f t="shared" si="0"/>
        <v>0</v>
      </c>
      <c r="K30" s="137"/>
      <c r="L30" s="154"/>
      <c r="M30" s="137"/>
      <c r="N30" s="154"/>
      <c r="O30" s="137"/>
      <c r="P30" s="154"/>
      <c r="Q30" s="137"/>
      <c r="R30" s="154"/>
      <c r="S30" s="137"/>
      <c r="T30" s="154"/>
      <c r="U30" s="137"/>
      <c r="V30" s="154"/>
    </row>
    <row r="31" spans="1:22" s="38" customFormat="1" ht="15" customHeight="1" x14ac:dyDescent="0.25">
      <c r="A31" s="97"/>
      <c r="B31" s="97"/>
      <c r="C31" s="98"/>
      <c r="D31" s="74" t="s">
        <v>91</v>
      </c>
      <c r="E31" s="98"/>
      <c r="F31" s="74" t="s">
        <v>97</v>
      </c>
      <c r="G31" s="92"/>
      <c r="H31" s="92"/>
      <c r="I31" s="117"/>
      <c r="J31" s="118">
        <f t="shared" si="0"/>
        <v>0</v>
      </c>
      <c r="K31" s="137"/>
      <c r="L31" s="154"/>
      <c r="M31" s="137"/>
      <c r="N31" s="154"/>
      <c r="O31" s="137"/>
      <c r="P31" s="154"/>
      <c r="Q31" s="137"/>
      <c r="R31" s="154"/>
      <c r="S31" s="137"/>
      <c r="T31" s="154"/>
      <c r="U31" s="137"/>
      <c r="V31" s="154"/>
    </row>
    <row r="32" spans="1:22" s="38" customFormat="1" ht="15" customHeight="1" x14ac:dyDescent="0.25">
      <c r="A32" s="97"/>
      <c r="B32" s="97"/>
      <c r="C32" s="98"/>
      <c r="D32" s="74" t="s">
        <v>91</v>
      </c>
      <c r="E32" s="98"/>
      <c r="F32" s="74" t="s">
        <v>97</v>
      </c>
      <c r="G32" s="92"/>
      <c r="H32" s="92"/>
      <c r="I32" s="117"/>
      <c r="J32" s="118">
        <f t="shared" si="0"/>
        <v>0</v>
      </c>
      <c r="K32" s="137"/>
      <c r="L32" s="154"/>
      <c r="M32" s="137"/>
      <c r="N32" s="154"/>
      <c r="O32" s="137"/>
      <c r="P32" s="154"/>
      <c r="Q32" s="137"/>
      <c r="R32" s="154"/>
      <c r="S32" s="137"/>
      <c r="T32" s="154"/>
      <c r="U32" s="137"/>
      <c r="V32" s="154"/>
    </row>
    <row r="33" spans="1:22" s="38" customFormat="1" ht="15" customHeight="1" x14ac:dyDescent="0.25">
      <c r="A33" s="97"/>
      <c r="B33" s="97"/>
      <c r="C33" s="98"/>
      <c r="D33" s="74" t="s">
        <v>91</v>
      </c>
      <c r="E33" s="98"/>
      <c r="F33" s="74" t="s">
        <v>97</v>
      </c>
      <c r="G33" s="92"/>
      <c r="H33" s="92"/>
      <c r="I33" s="117"/>
      <c r="J33" s="118">
        <f t="shared" si="0"/>
        <v>0</v>
      </c>
      <c r="K33" s="137"/>
      <c r="L33" s="154"/>
      <c r="M33" s="137"/>
      <c r="N33" s="154"/>
      <c r="O33" s="137"/>
      <c r="P33" s="154"/>
      <c r="Q33" s="137"/>
      <c r="R33" s="154"/>
      <c r="S33" s="137"/>
      <c r="T33" s="154"/>
      <c r="U33" s="137"/>
      <c r="V33" s="154"/>
    </row>
    <row r="34" spans="1:22" s="38" customFormat="1" ht="15" customHeight="1" x14ac:dyDescent="0.25">
      <c r="A34" s="97"/>
      <c r="B34" s="97"/>
      <c r="C34" s="98"/>
      <c r="D34" s="74" t="s">
        <v>91</v>
      </c>
      <c r="E34" s="98"/>
      <c r="F34" s="74" t="s">
        <v>97</v>
      </c>
      <c r="G34" s="92"/>
      <c r="H34" s="92"/>
      <c r="I34" s="117"/>
      <c r="J34" s="118">
        <f t="shared" si="0"/>
        <v>0</v>
      </c>
      <c r="K34" s="137"/>
      <c r="L34" s="154"/>
      <c r="M34" s="137"/>
      <c r="N34" s="154"/>
      <c r="O34" s="137"/>
      <c r="P34" s="154"/>
      <c r="Q34" s="137"/>
      <c r="R34" s="154"/>
      <c r="S34" s="137"/>
      <c r="T34" s="154"/>
      <c r="U34" s="137"/>
      <c r="V34" s="154"/>
    </row>
    <row r="35" spans="1:22" s="38" customFormat="1" ht="15" customHeight="1" x14ac:dyDescent="0.25">
      <c r="A35" s="97"/>
      <c r="B35" s="97"/>
      <c r="C35" s="98"/>
      <c r="D35" s="74" t="s">
        <v>91</v>
      </c>
      <c r="E35" s="98"/>
      <c r="F35" s="74" t="s">
        <v>97</v>
      </c>
      <c r="G35" s="92"/>
      <c r="H35" s="92"/>
      <c r="I35" s="117"/>
      <c r="J35" s="118">
        <f t="shared" si="0"/>
        <v>0</v>
      </c>
      <c r="K35" s="137"/>
      <c r="L35" s="154"/>
      <c r="M35" s="137"/>
      <c r="N35" s="154"/>
      <c r="O35" s="137"/>
      <c r="P35" s="154"/>
      <c r="Q35" s="137"/>
      <c r="R35" s="154"/>
      <c r="S35" s="137"/>
      <c r="T35" s="154"/>
      <c r="U35" s="137"/>
      <c r="V35" s="154"/>
    </row>
    <row r="36" spans="1:22" s="38" customFormat="1" ht="15" customHeight="1" x14ac:dyDescent="0.25">
      <c r="A36" s="97"/>
      <c r="B36" s="97"/>
      <c r="C36" s="98"/>
      <c r="D36" s="74" t="s">
        <v>91</v>
      </c>
      <c r="E36" s="98"/>
      <c r="F36" s="74" t="s">
        <v>97</v>
      </c>
      <c r="G36" s="92"/>
      <c r="H36" s="92"/>
      <c r="I36" s="117"/>
      <c r="J36" s="118">
        <f t="shared" si="0"/>
        <v>0</v>
      </c>
      <c r="K36" s="137"/>
      <c r="L36" s="154"/>
      <c r="M36" s="137"/>
      <c r="N36" s="154"/>
      <c r="O36" s="137"/>
      <c r="P36" s="154"/>
      <c r="Q36" s="137"/>
      <c r="R36" s="154"/>
      <c r="S36" s="137"/>
      <c r="T36" s="154"/>
      <c r="U36" s="137"/>
      <c r="V36" s="154"/>
    </row>
    <row r="37" spans="1:22" s="38" customFormat="1" ht="15" customHeight="1" x14ac:dyDescent="0.25">
      <c r="A37" s="97"/>
      <c r="B37" s="97"/>
      <c r="C37" s="92"/>
      <c r="D37" s="74" t="s">
        <v>91</v>
      </c>
      <c r="E37" s="92"/>
      <c r="F37" s="74" t="s">
        <v>97</v>
      </c>
      <c r="G37" s="92"/>
      <c r="H37" s="92"/>
      <c r="I37" s="119"/>
      <c r="J37" s="118">
        <f t="shared" si="0"/>
        <v>0</v>
      </c>
      <c r="K37" s="137"/>
      <c r="L37" s="154"/>
      <c r="M37" s="137"/>
      <c r="N37" s="154"/>
      <c r="O37" s="137"/>
      <c r="P37" s="154"/>
      <c r="Q37" s="137"/>
      <c r="R37" s="154"/>
      <c r="S37" s="137"/>
      <c r="T37" s="154"/>
      <c r="U37" s="137"/>
      <c r="V37" s="154"/>
    </row>
    <row r="38" spans="1:22" s="38" customFormat="1" ht="15" customHeight="1" x14ac:dyDescent="0.25">
      <c r="A38" s="97"/>
      <c r="B38" s="97"/>
      <c r="C38" s="92"/>
      <c r="D38" s="74" t="s">
        <v>91</v>
      </c>
      <c r="E38" s="92"/>
      <c r="F38" s="74" t="s">
        <v>97</v>
      </c>
      <c r="G38" s="92"/>
      <c r="H38" s="92"/>
      <c r="I38" s="119"/>
      <c r="J38" s="118">
        <f t="shared" si="0"/>
        <v>0</v>
      </c>
      <c r="K38" s="137"/>
      <c r="L38" s="154"/>
      <c r="M38" s="137"/>
      <c r="N38" s="154"/>
      <c r="O38" s="137"/>
      <c r="P38" s="154"/>
      <c r="Q38" s="137"/>
      <c r="R38" s="154"/>
      <c r="S38" s="137"/>
      <c r="T38" s="154"/>
      <c r="U38" s="137"/>
      <c r="V38" s="154"/>
    </row>
    <row r="39" spans="1:22" s="38" customFormat="1" ht="15" customHeight="1" x14ac:dyDescent="0.25">
      <c r="A39" s="97"/>
      <c r="B39" s="97"/>
      <c r="C39" s="92"/>
      <c r="D39" s="74" t="s">
        <v>91</v>
      </c>
      <c r="E39" s="92"/>
      <c r="F39" s="74" t="s">
        <v>97</v>
      </c>
      <c r="G39" s="92"/>
      <c r="H39" s="92"/>
      <c r="I39" s="119"/>
      <c r="J39" s="118">
        <f t="shared" si="0"/>
        <v>0</v>
      </c>
      <c r="K39" s="137"/>
      <c r="L39" s="154"/>
      <c r="M39" s="137"/>
      <c r="N39" s="154"/>
      <c r="O39" s="137"/>
      <c r="P39" s="154"/>
      <c r="Q39" s="137"/>
      <c r="R39" s="154"/>
      <c r="S39" s="137"/>
      <c r="T39" s="154"/>
      <c r="U39" s="137"/>
      <c r="V39" s="154"/>
    </row>
    <row r="40" spans="1:22" s="38" customFormat="1" ht="15" customHeight="1" x14ac:dyDescent="0.25">
      <c r="A40" s="97"/>
      <c r="B40" s="97"/>
      <c r="C40" s="92"/>
      <c r="D40" s="74" t="s">
        <v>91</v>
      </c>
      <c r="E40" s="92"/>
      <c r="F40" s="74" t="s">
        <v>97</v>
      </c>
      <c r="G40" s="92"/>
      <c r="H40" s="92"/>
      <c r="I40" s="119"/>
      <c r="J40" s="118">
        <f t="shared" si="0"/>
        <v>0</v>
      </c>
      <c r="K40" s="137"/>
      <c r="L40" s="154"/>
      <c r="M40" s="137"/>
      <c r="N40" s="154"/>
      <c r="O40" s="137"/>
      <c r="P40" s="154"/>
      <c r="Q40" s="137"/>
      <c r="R40" s="154"/>
      <c r="S40" s="137"/>
      <c r="T40" s="154"/>
      <c r="U40" s="137"/>
      <c r="V40" s="154"/>
    </row>
    <row r="41" spans="1:22" s="38" customFormat="1" ht="15" customHeight="1" x14ac:dyDescent="0.25">
      <c r="A41" s="97"/>
      <c r="B41" s="97"/>
      <c r="C41" s="92"/>
      <c r="D41" s="74" t="s">
        <v>91</v>
      </c>
      <c r="E41" s="92"/>
      <c r="F41" s="74" t="s">
        <v>97</v>
      </c>
      <c r="G41" s="92"/>
      <c r="H41" s="92"/>
      <c r="I41" s="119"/>
      <c r="J41" s="118">
        <f t="shared" si="0"/>
        <v>0</v>
      </c>
      <c r="K41" s="137"/>
      <c r="L41" s="154"/>
      <c r="M41" s="137"/>
      <c r="N41" s="154"/>
      <c r="O41" s="137"/>
      <c r="P41" s="154"/>
      <c r="Q41" s="137"/>
      <c r="R41" s="154"/>
      <c r="S41" s="137"/>
      <c r="T41" s="154"/>
      <c r="U41" s="137"/>
      <c r="V41" s="154"/>
    </row>
    <row r="42" spans="1:22" s="38" customFormat="1" ht="15" customHeight="1" x14ac:dyDescent="0.25">
      <c r="A42" s="97"/>
      <c r="B42" s="97"/>
      <c r="C42" s="92"/>
      <c r="D42" s="74" t="s">
        <v>91</v>
      </c>
      <c r="E42" s="92"/>
      <c r="F42" s="74" t="s">
        <v>97</v>
      </c>
      <c r="G42" s="92"/>
      <c r="H42" s="92"/>
      <c r="I42" s="119"/>
      <c r="J42" s="118">
        <f t="shared" si="0"/>
        <v>0</v>
      </c>
      <c r="K42" s="137"/>
      <c r="L42" s="154"/>
      <c r="M42" s="137"/>
      <c r="N42" s="154"/>
      <c r="O42" s="137"/>
      <c r="P42" s="154"/>
      <c r="Q42" s="137"/>
      <c r="R42" s="154"/>
      <c r="S42" s="137"/>
      <c r="T42" s="154"/>
      <c r="U42" s="137"/>
      <c r="V42" s="154"/>
    </row>
    <row r="43" spans="1:22" s="38" customFormat="1" ht="15" customHeight="1" x14ac:dyDescent="0.25">
      <c r="A43" s="97"/>
      <c r="B43" s="97"/>
      <c r="C43" s="92"/>
      <c r="D43" s="74" t="s">
        <v>91</v>
      </c>
      <c r="E43" s="92"/>
      <c r="F43" s="74" t="s">
        <v>97</v>
      </c>
      <c r="G43" s="92"/>
      <c r="H43" s="92"/>
      <c r="I43" s="119"/>
      <c r="J43" s="118">
        <f t="shared" si="0"/>
        <v>0</v>
      </c>
      <c r="K43" s="137"/>
      <c r="L43" s="154"/>
      <c r="M43" s="137"/>
      <c r="N43" s="154"/>
      <c r="O43" s="137"/>
      <c r="P43" s="154"/>
      <c r="Q43" s="137"/>
      <c r="R43" s="154"/>
      <c r="S43" s="137"/>
      <c r="T43" s="154"/>
      <c r="U43" s="137"/>
      <c r="V43" s="154"/>
    </row>
    <row r="44" spans="1:22" s="38" customFormat="1" ht="15" customHeight="1" x14ac:dyDescent="0.25">
      <c r="A44" s="97"/>
      <c r="B44" s="97"/>
      <c r="C44" s="92"/>
      <c r="D44" s="74" t="s">
        <v>91</v>
      </c>
      <c r="E44" s="92"/>
      <c r="F44" s="74" t="s">
        <v>97</v>
      </c>
      <c r="G44" s="92"/>
      <c r="H44" s="92"/>
      <c r="I44" s="119"/>
      <c r="J44" s="118">
        <f t="shared" si="0"/>
        <v>0</v>
      </c>
      <c r="K44" s="137"/>
      <c r="L44" s="154"/>
      <c r="M44" s="137"/>
      <c r="N44" s="154"/>
      <c r="O44" s="137"/>
      <c r="P44" s="154"/>
      <c r="Q44" s="137"/>
      <c r="R44" s="154"/>
      <c r="S44" s="137"/>
      <c r="T44" s="154"/>
      <c r="U44" s="137"/>
      <c r="V44" s="154"/>
    </row>
    <row r="45" spans="1:22" s="38" customFormat="1" ht="15" customHeight="1" x14ac:dyDescent="0.25">
      <c r="A45" s="97"/>
      <c r="B45" s="97"/>
      <c r="C45" s="92"/>
      <c r="D45" s="74" t="s">
        <v>91</v>
      </c>
      <c r="E45" s="92"/>
      <c r="F45" s="74" t="s">
        <v>97</v>
      </c>
      <c r="G45" s="92"/>
      <c r="H45" s="92"/>
      <c r="I45" s="119"/>
      <c r="J45" s="118">
        <f t="shared" si="0"/>
        <v>0</v>
      </c>
      <c r="K45" s="137"/>
      <c r="L45" s="154"/>
      <c r="M45" s="137"/>
      <c r="N45" s="154"/>
      <c r="O45" s="137"/>
      <c r="P45" s="154"/>
      <c r="Q45" s="137"/>
      <c r="R45" s="154"/>
      <c r="S45" s="137"/>
      <c r="T45" s="154"/>
      <c r="U45" s="137"/>
      <c r="V45" s="154"/>
    </row>
    <row r="46" spans="1:22" s="38" customFormat="1" ht="15" customHeight="1" x14ac:dyDescent="0.25">
      <c r="A46" s="97"/>
      <c r="B46" s="97"/>
      <c r="C46" s="92"/>
      <c r="D46" s="74" t="s">
        <v>91</v>
      </c>
      <c r="E46" s="92"/>
      <c r="F46" s="74" t="s">
        <v>97</v>
      </c>
      <c r="G46" s="92"/>
      <c r="H46" s="92"/>
      <c r="I46" s="119"/>
      <c r="J46" s="118">
        <f t="shared" si="0"/>
        <v>0</v>
      </c>
      <c r="K46" s="137"/>
      <c r="L46" s="154"/>
      <c r="M46" s="137"/>
      <c r="N46" s="154"/>
      <c r="O46" s="137"/>
      <c r="P46" s="154"/>
      <c r="Q46" s="137"/>
      <c r="R46" s="154"/>
      <c r="S46" s="137"/>
      <c r="T46" s="154"/>
      <c r="U46" s="137"/>
      <c r="V46" s="154"/>
    </row>
    <row r="47" spans="1:22" s="38" customFormat="1" ht="15" customHeight="1" x14ac:dyDescent="0.25">
      <c r="A47" s="97"/>
      <c r="B47" s="97"/>
      <c r="C47" s="92"/>
      <c r="D47" s="74" t="s">
        <v>91</v>
      </c>
      <c r="E47" s="92"/>
      <c r="F47" s="74" t="s">
        <v>97</v>
      </c>
      <c r="G47" s="92"/>
      <c r="H47" s="92"/>
      <c r="I47" s="119"/>
      <c r="J47" s="118">
        <f t="shared" si="0"/>
        <v>0</v>
      </c>
      <c r="K47" s="137"/>
      <c r="L47" s="154"/>
      <c r="M47" s="137"/>
      <c r="N47" s="154"/>
      <c r="O47" s="137"/>
      <c r="P47" s="154"/>
      <c r="Q47" s="137"/>
      <c r="R47" s="154"/>
      <c r="S47" s="137"/>
      <c r="T47" s="154"/>
      <c r="U47" s="137"/>
      <c r="V47" s="154"/>
    </row>
    <row r="48" spans="1:22" s="38" customFormat="1" ht="15" customHeight="1" x14ac:dyDescent="0.25">
      <c r="A48" s="97"/>
      <c r="B48" s="97"/>
      <c r="C48" s="92"/>
      <c r="D48" s="74" t="s">
        <v>91</v>
      </c>
      <c r="E48" s="92"/>
      <c r="F48" s="74" t="s">
        <v>97</v>
      </c>
      <c r="G48" s="92"/>
      <c r="H48" s="92"/>
      <c r="I48" s="119"/>
      <c r="J48" s="118">
        <f t="shared" si="0"/>
        <v>0</v>
      </c>
      <c r="K48" s="137"/>
      <c r="L48" s="154"/>
      <c r="M48" s="137"/>
      <c r="N48" s="154"/>
      <c r="O48" s="137"/>
      <c r="P48" s="154"/>
      <c r="Q48" s="137"/>
      <c r="R48" s="154"/>
      <c r="S48" s="137"/>
      <c r="T48" s="154"/>
      <c r="U48" s="137"/>
      <c r="V48" s="154"/>
    </row>
    <row r="49" spans="1:22" s="38" customFormat="1" ht="15" customHeight="1" x14ac:dyDescent="0.25">
      <c r="A49" s="97"/>
      <c r="B49" s="97"/>
      <c r="C49" s="92"/>
      <c r="D49" s="74" t="s">
        <v>91</v>
      </c>
      <c r="E49" s="92"/>
      <c r="F49" s="74" t="s">
        <v>97</v>
      </c>
      <c r="G49" s="92"/>
      <c r="H49" s="92"/>
      <c r="I49" s="119"/>
      <c r="J49" s="118">
        <f t="shared" si="0"/>
        <v>0</v>
      </c>
      <c r="K49" s="137"/>
      <c r="L49" s="154"/>
      <c r="M49" s="137"/>
      <c r="N49" s="154"/>
      <c r="O49" s="137"/>
      <c r="P49" s="154"/>
      <c r="Q49" s="137"/>
      <c r="R49" s="154"/>
      <c r="S49" s="137"/>
      <c r="T49" s="154"/>
      <c r="U49" s="137"/>
      <c r="V49" s="154"/>
    </row>
    <row r="50" spans="1:22" s="38" customFormat="1" ht="15" customHeight="1" x14ac:dyDescent="0.25">
      <c r="A50" s="97"/>
      <c r="B50" s="97"/>
      <c r="C50" s="92"/>
      <c r="D50" s="74" t="s">
        <v>91</v>
      </c>
      <c r="E50" s="92"/>
      <c r="F50" s="74" t="s">
        <v>97</v>
      </c>
      <c r="G50" s="92"/>
      <c r="H50" s="92"/>
      <c r="I50" s="119"/>
      <c r="J50" s="118">
        <f t="shared" si="0"/>
        <v>0</v>
      </c>
      <c r="K50" s="137"/>
      <c r="L50" s="154"/>
      <c r="M50" s="137"/>
      <c r="N50" s="154"/>
      <c r="O50" s="137"/>
      <c r="P50" s="154"/>
      <c r="Q50" s="137"/>
      <c r="R50" s="154"/>
      <c r="S50" s="137"/>
      <c r="T50" s="154"/>
      <c r="U50" s="137"/>
      <c r="V50" s="154"/>
    </row>
    <row r="51" spans="1:22" s="38" customFormat="1" ht="15" customHeight="1" x14ac:dyDescent="0.25">
      <c r="A51" s="97"/>
      <c r="B51" s="97"/>
      <c r="C51" s="92"/>
      <c r="D51" s="74" t="s">
        <v>91</v>
      </c>
      <c r="E51" s="92"/>
      <c r="F51" s="74" t="s">
        <v>97</v>
      </c>
      <c r="G51" s="92"/>
      <c r="H51" s="92"/>
      <c r="I51" s="119"/>
      <c r="J51" s="118">
        <f t="shared" si="0"/>
        <v>0</v>
      </c>
      <c r="K51" s="137"/>
      <c r="L51" s="154"/>
      <c r="M51" s="137"/>
      <c r="N51" s="154"/>
      <c r="O51" s="137"/>
      <c r="P51" s="154"/>
      <c r="Q51" s="137"/>
      <c r="R51" s="154"/>
      <c r="S51" s="137"/>
      <c r="T51" s="154"/>
      <c r="U51" s="137"/>
      <c r="V51" s="154"/>
    </row>
    <row r="52" spans="1:22" s="38" customFormat="1" ht="15" customHeight="1" x14ac:dyDescent="0.25">
      <c r="A52" s="97"/>
      <c r="B52" s="97"/>
      <c r="C52" s="92"/>
      <c r="D52" s="74" t="s">
        <v>91</v>
      </c>
      <c r="E52" s="92"/>
      <c r="F52" s="74" t="s">
        <v>97</v>
      </c>
      <c r="G52" s="92"/>
      <c r="H52" s="92"/>
      <c r="I52" s="119"/>
      <c r="J52" s="118">
        <f t="shared" si="0"/>
        <v>0</v>
      </c>
      <c r="K52" s="137"/>
      <c r="L52" s="154"/>
      <c r="M52" s="137"/>
      <c r="N52" s="154"/>
      <c r="O52" s="137"/>
      <c r="P52" s="154"/>
      <c r="Q52" s="137"/>
      <c r="R52" s="154"/>
      <c r="S52" s="137"/>
      <c r="T52" s="154"/>
      <c r="U52" s="137"/>
      <c r="V52" s="154"/>
    </row>
    <row r="53" spans="1:22" s="38" customFormat="1" ht="15" customHeight="1" x14ac:dyDescent="0.25">
      <c r="A53" s="97"/>
      <c r="B53" s="97"/>
      <c r="C53" s="92"/>
      <c r="D53" s="74" t="s">
        <v>91</v>
      </c>
      <c r="E53" s="92"/>
      <c r="F53" s="74" t="s">
        <v>97</v>
      </c>
      <c r="G53" s="92"/>
      <c r="H53" s="92"/>
      <c r="I53" s="119"/>
      <c r="J53" s="118">
        <f t="shared" si="0"/>
        <v>0</v>
      </c>
      <c r="K53" s="137"/>
      <c r="L53" s="154"/>
      <c r="M53" s="137"/>
      <c r="N53" s="154"/>
      <c r="O53" s="137"/>
      <c r="P53" s="154"/>
      <c r="Q53" s="137"/>
      <c r="R53" s="154"/>
      <c r="S53" s="137"/>
      <c r="T53" s="154"/>
      <c r="U53" s="137"/>
      <c r="V53" s="154"/>
    </row>
    <row r="54" spans="1:22" s="38" customFormat="1" ht="15" customHeight="1" x14ac:dyDescent="0.25">
      <c r="A54" s="97"/>
      <c r="B54" s="97"/>
      <c r="C54" s="92"/>
      <c r="D54" s="74" t="s">
        <v>91</v>
      </c>
      <c r="E54" s="92"/>
      <c r="F54" s="74" t="s">
        <v>97</v>
      </c>
      <c r="G54" s="92"/>
      <c r="H54" s="92"/>
      <c r="I54" s="119"/>
      <c r="J54" s="118">
        <f t="shared" si="0"/>
        <v>0</v>
      </c>
      <c r="K54" s="137"/>
      <c r="L54" s="154"/>
      <c r="M54" s="137"/>
      <c r="N54" s="154"/>
      <c r="O54" s="137"/>
      <c r="P54" s="154"/>
      <c r="Q54" s="137"/>
      <c r="R54" s="154"/>
      <c r="S54" s="137"/>
      <c r="T54" s="154"/>
      <c r="U54" s="137"/>
      <c r="V54" s="154"/>
    </row>
    <row r="55" spans="1:22" s="38" customFormat="1" ht="15" customHeight="1" x14ac:dyDescent="0.25">
      <c r="A55" s="97"/>
      <c r="B55" s="97"/>
      <c r="C55" s="92"/>
      <c r="D55" s="74" t="s">
        <v>91</v>
      </c>
      <c r="E55" s="92"/>
      <c r="F55" s="74" t="s">
        <v>97</v>
      </c>
      <c r="G55" s="92"/>
      <c r="H55" s="92"/>
      <c r="I55" s="119"/>
      <c r="J55" s="118">
        <f t="shared" si="0"/>
        <v>0</v>
      </c>
      <c r="K55" s="137"/>
      <c r="L55" s="154"/>
      <c r="M55" s="137"/>
      <c r="N55" s="154"/>
      <c r="O55" s="137"/>
      <c r="P55" s="154"/>
      <c r="Q55" s="137"/>
      <c r="R55" s="154"/>
      <c r="S55" s="137"/>
      <c r="T55" s="154"/>
      <c r="U55" s="137"/>
      <c r="V55" s="154"/>
    </row>
    <row r="56" spans="1:22" s="38" customFormat="1" ht="15" customHeight="1" x14ac:dyDescent="0.25">
      <c r="A56" s="97"/>
      <c r="B56" s="97"/>
      <c r="C56" s="92"/>
      <c r="D56" s="74" t="s">
        <v>91</v>
      </c>
      <c r="E56" s="92"/>
      <c r="F56" s="74" t="s">
        <v>97</v>
      </c>
      <c r="G56" s="92"/>
      <c r="H56" s="92"/>
      <c r="I56" s="119"/>
      <c r="J56" s="118">
        <f t="shared" si="0"/>
        <v>0</v>
      </c>
      <c r="K56" s="137"/>
      <c r="L56" s="154"/>
      <c r="M56" s="137"/>
      <c r="N56" s="154"/>
      <c r="O56" s="137"/>
      <c r="P56" s="154"/>
      <c r="Q56" s="137"/>
      <c r="R56" s="154"/>
      <c r="S56" s="137"/>
      <c r="T56" s="154"/>
      <c r="U56" s="137"/>
      <c r="V56" s="154"/>
    </row>
    <row r="57" spans="1:22" s="38" customFormat="1" ht="15" customHeight="1" x14ac:dyDescent="0.25">
      <c r="A57" s="97"/>
      <c r="B57" s="97"/>
      <c r="C57" s="92"/>
      <c r="D57" s="92"/>
      <c r="E57" s="92"/>
      <c r="F57" s="29"/>
      <c r="G57" s="92"/>
      <c r="H57" s="92"/>
      <c r="I57" s="105"/>
      <c r="J57" s="118">
        <f t="shared" si="0"/>
        <v>0</v>
      </c>
      <c r="K57" s="137"/>
      <c r="L57" s="108"/>
      <c r="M57" s="92"/>
      <c r="N57" s="108"/>
      <c r="O57" s="92"/>
      <c r="P57" s="108"/>
      <c r="Q57" s="92"/>
      <c r="R57" s="108"/>
      <c r="S57" s="92"/>
      <c r="T57" s="108"/>
      <c r="U57" s="92"/>
      <c r="V57" s="108"/>
    </row>
    <row r="58" spans="1:22" s="129" customFormat="1" ht="15" customHeight="1" x14ac:dyDescent="0.25">
      <c r="A58" s="97"/>
      <c r="B58" s="97"/>
      <c r="C58" s="26"/>
      <c r="D58" s="26" t="s">
        <v>38</v>
      </c>
      <c r="E58" s="26"/>
      <c r="F58" s="26"/>
      <c r="G58" s="26"/>
      <c r="H58" s="26"/>
      <c r="I58" s="121"/>
      <c r="J58" s="122"/>
      <c r="K58" s="121"/>
      <c r="L58" s="122"/>
      <c r="M58" s="121"/>
      <c r="N58" s="122"/>
      <c r="O58" s="121"/>
      <c r="P58" s="122"/>
      <c r="Q58" s="121"/>
      <c r="R58" s="122"/>
      <c r="S58" s="121"/>
      <c r="T58" s="122"/>
      <c r="U58" s="121"/>
      <c r="V58" s="122"/>
    </row>
    <row r="59" spans="1:22" s="38" customFormat="1" ht="15" customHeight="1" x14ac:dyDescent="0.25">
      <c r="A59" s="97"/>
      <c r="B59" s="97"/>
      <c r="C59" s="151"/>
      <c r="D59" s="151" t="s">
        <v>99</v>
      </c>
      <c r="E59" s="151"/>
      <c r="F59" s="151"/>
      <c r="G59" s="151"/>
      <c r="H59" s="151"/>
      <c r="I59" s="151"/>
      <c r="J59" s="151"/>
      <c r="K59" s="151"/>
      <c r="L59" s="151"/>
      <c r="M59" s="152"/>
      <c r="N59" s="152"/>
      <c r="O59" s="152"/>
      <c r="P59" s="152"/>
      <c r="Q59" s="152"/>
      <c r="R59" s="152"/>
      <c r="S59" s="152"/>
      <c r="T59" s="152"/>
      <c r="U59" s="152"/>
      <c r="V59" s="152"/>
    </row>
    <row r="60" spans="1:22" s="38" customFormat="1" ht="15" customHeight="1" x14ac:dyDescent="0.25">
      <c r="A60" s="97"/>
      <c r="B60" s="97"/>
      <c r="C60" s="92"/>
      <c r="D60" s="281"/>
      <c r="E60" s="281"/>
      <c r="F60" s="281"/>
      <c r="G60" s="281"/>
      <c r="H60" s="281"/>
      <c r="I60" s="74"/>
      <c r="J60" s="74"/>
      <c r="K60" s="74"/>
      <c r="L60" s="74"/>
      <c r="M60" s="136"/>
      <c r="N60" s="136"/>
      <c r="O60" s="136"/>
      <c r="P60" s="136"/>
      <c r="Q60" s="136"/>
      <c r="R60" s="136"/>
      <c r="S60" s="136"/>
      <c r="T60" s="136"/>
      <c r="U60" s="136"/>
      <c r="V60" s="136"/>
    </row>
    <row r="61" spans="1:22" s="38" customFormat="1" ht="15" customHeight="1" x14ac:dyDescent="0.25">
      <c r="A61" s="97"/>
      <c r="B61" s="97"/>
      <c r="C61" s="92"/>
      <c r="D61" s="281"/>
      <c r="E61" s="281"/>
      <c r="F61" s="281"/>
      <c r="G61" s="281"/>
      <c r="H61" s="281"/>
      <c r="I61" s="74"/>
      <c r="J61" s="74"/>
      <c r="K61" s="74"/>
      <c r="L61" s="74"/>
      <c r="M61" s="136"/>
      <c r="N61" s="136"/>
      <c r="O61" s="136"/>
      <c r="P61" s="136"/>
      <c r="Q61" s="136"/>
      <c r="R61" s="136"/>
      <c r="S61" s="136"/>
      <c r="T61" s="136"/>
      <c r="U61" s="136"/>
      <c r="V61" s="136"/>
    </row>
    <row r="62" spans="1:22" s="38" customFormat="1" ht="15" customHeight="1" x14ac:dyDescent="0.25">
      <c r="A62" s="97"/>
      <c r="B62" s="97"/>
      <c r="C62" s="92"/>
      <c r="D62" s="281"/>
      <c r="E62" s="281"/>
      <c r="F62" s="281"/>
      <c r="G62" s="281"/>
      <c r="H62" s="281"/>
      <c r="I62" s="74"/>
      <c r="J62" s="74"/>
      <c r="K62" s="74"/>
      <c r="L62" s="74"/>
      <c r="M62" s="136"/>
      <c r="N62" s="136"/>
      <c r="O62" s="136"/>
      <c r="P62" s="136"/>
      <c r="Q62" s="136"/>
      <c r="R62" s="136"/>
      <c r="S62" s="136"/>
      <c r="T62" s="136"/>
      <c r="U62" s="136"/>
      <c r="V62" s="136"/>
    </row>
    <row r="63" spans="1:22" s="38" customFormat="1" ht="15" customHeight="1" x14ac:dyDescent="0.25">
      <c r="A63" s="97"/>
      <c r="B63" s="97"/>
      <c r="C63" s="92"/>
      <c r="D63" s="281"/>
      <c r="E63" s="281"/>
      <c r="F63" s="281"/>
      <c r="G63" s="281"/>
      <c r="H63" s="281"/>
      <c r="I63" s="74"/>
      <c r="J63" s="74"/>
      <c r="K63" s="74"/>
      <c r="L63" s="74"/>
      <c r="M63" s="136"/>
      <c r="N63" s="136"/>
      <c r="O63" s="136"/>
      <c r="P63" s="136"/>
      <c r="Q63" s="136"/>
      <c r="R63" s="136"/>
      <c r="S63" s="136"/>
      <c r="T63" s="136"/>
      <c r="U63" s="136"/>
      <c r="V63" s="136"/>
    </row>
    <row r="64" spans="1:22" s="38" customFormat="1" ht="15" customHeight="1" x14ac:dyDescent="0.25">
      <c r="A64" s="97"/>
      <c r="B64" s="97"/>
      <c r="C64" s="92"/>
      <c r="D64" s="281"/>
      <c r="E64" s="281"/>
      <c r="F64" s="281"/>
      <c r="G64" s="281"/>
      <c r="H64" s="281"/>
      <c r="I64" s="74"/>
      <c r="J64" s="74"/>
      <c r="K64" s="74"/>
      <c r="L64" s="74"/>
      <c r="M64" s="136"/>
      <c r="N64" s="136"/>
      <c r="O64" s="136"/>
      <c r="P64" s="136"/>
      <c r="Q64" s="136"/>
      <c r="R64" s="136"/>
      <c r="S64" s="136"/>
      <c r="T64" s="136"/>
      <c r="U64" s="136"/>
      <c r="V64" s="136"/>
    </row>
    <row r="65" spans="1:22" s="38" customFormat="1" ht="15" customHeight="1" x14ac:dyDescent="0.25">
      <c r="A65" s="97"/>
      <c r="B65" s="97"/>
      <c r="C65" s="92"/>
      <c r="D65" s="281"/>
      <c r="E65" s="281"/>
      <c r="F65" s="281"/>
      <c r="G65" s="281"/>
      <c r="H65" s="281"/>
      <c r="I65" s="74"/>
      <c r="J65" s="74"/>
      <c r="K65" s="74"/>
      <c r="L65" s="74"/>
      <c r="M65" s="136"/>
      <c r="N65" s="136"/>
      <c r="O65" s="136"/>
      <c r="P65" s="136"/>
      <c r="Q65" s="136"/>
      <c r="R65" s="136"/>
      <c r="S65" s="136"/>
      <c r="T65" s="136"/>
      <c r="U65" s="136"/>
      <c r="V65" s="136"/>
    </row>
    <row r="66" spans="1:22" s="38" customFormat="1" ht="15" customHeight="1" x14ac:dyDescent="0.25">
      <c r="A66" s="97"/>
      <c r="B66" s="97"/>
      <c r="C66" s="92"/>
      <c r="D66" s="281"/>
      <c r="E66" s="281"/>
      <c r="F66" s="281"/>
      <c r="G66" s="281"/>
      <c r="H66" s="281"/>
      <c r="I66" s="74"/>
      <c r="J66" s="74"/>
      <c r="K66" s="74"/>
      <c r="L66" s="74"/>
      <c r="M66" s="136"/>
      <c r="N66" s="136"/>
      <c r="O66" s="136"/>
      <c r="P66" s="136"/>
      <c r="Q66" s="136"/>
      <c r="R66" s="136"/>
      <c r="S66" s="136"/>
      <c r="T66" s="136"/>
      <c r="U66" s="136"/>
      <c r="V66" s="136"/>
    </row>
    <row r="67" spans="1:22" s="38" customFormat="1" ht="15" customHeight="1" x14ac:dyDescent="0.25">
      <c r="A67" s="97"/>
      <c r="B67" s="97"/>
      <c r="C67" s="92"/>
      <c r="D67" s="281"/>
      <c r="E67" s="281"/>
      <c r="F67" s="281"/>
      <c r="G67" s="281"/>
      <c r="H67" s="281"/>
      <c r="I67" s="74"/>
      <c r="J67" s="74"/>
      <c r="K67" s="74"/>
      <c r="L67" s="74"/>
      <c r="M67" s="136"/>
      <c r="N67" s="136"/>
      <c r="O67" s="136"/>
      <c r="P67" s="136"/>
      <c r="Q67" s="136"/>
      <c r="R67" s="136"/>
      <c r="S67" s="136"/>
      <c r="T67" s="136"/>
      <c r="U67" s="136"/>
      <c r="V67" s="136"/>
    </row>
    <row r="68" spans="1:22" s="38" customFormat="1" ht="15" customHeight="1" x14ac:dyDescent="0.25">
      <c r="A68" s="97"/>
      <c r="B68" s="97"/>
      <c r="C68" s="92"/>
      <c r="D68" s="281"/>
      <c r="E68" s="281"/>
      <c r="F68" s="281"/>
      <c r="G68" s="281"/>
      <c r="H68" s="281"/>
      <c r="I68" s="74"/>
      <c r="J68" s="74"/>
      <c r="K68" s="74"/>
      <c r="L68" s="74"/>
      <c r="M68" s="136"/>
      <c r="N68" s="136"/>
      <c r="O68" s="136"/>
      <c r="P68" s="136"/>
      <c r="Q68" s="136"/>
      <c r="R68" s="136"/>
      <c r="S68" s="136"/>
      <c r="T68" s="136"/>
      <c r="U68" s="136"/>
      <c r="V68" s="136"/>
    </row>
    <row r="69" spans="1:22" s="38" customFormat="1" ht="15" customHeight="1" x14ac:dyDescent="0.25">
      <c r="A69" s="97"/>
      <c r="B69" s="97"/>
      <c r="C69" s="92"/>
      <c r="D69" s="281"/>
      <c r="E69" s="281"/>
      <c r="F69" s="281"/>
      <c r="G69" s="281"/>
      <c r="H69" s="281"/>
      <c r="I69" s="74"/>
      <c r="J69" s="74"/>
      <c r="K69" s="74"/>
      <c r="L69" s="74"/>
      <c r="M69" s="136"/>
      <c r="N69" s="136"/>
      <c r="O69" s="136"/>
      <c r="P69" s="136"/>
      <c r="Q69" s="136"/>
      <c r="R69" s="136"/>
      <c r="S69" s="136"/>
      <c r="T69" s="136"/>
      <c r="U69" s="136"/>
      <c r="V69" s="136"/>
    </row>
    <row r="70" spans="1:22" s="38" customFormat="1" ht="15" customHeight="1" x14ac:dyDescent="0.25">
      <c r="A70" s="97"/>
      <c r="B70" s="97"/>
      <c r="C70" s="92"/>
      <c r="D70" s="281"/>
      <c r="E70" s="281"/>
      <c r="F70" s="281"/>
      <c r="G70" s="281"/>
      <c r="H70" s="281"/>
      <c r="I70" s="74"/>
      <c r="J70" s="74"/>
      <c r="K70" s="74"/>
      <c r="L70" s="74"/>
      <c r="M70" s="136"/>
      <c r="N70" s="136"/>
      <c r="O70" s="136"/>
      <c r="P70" s="136"/>
      <c r="Q70" s="136"/>
      <c r="R70" s="136"/>
      <c r="S70" s="136"/>
      <c r="T70" s="136"/>
      <c r="U70" s="136"/>
      <c r="V70" s="136"/>
    </row>
    <row r="71" spans="1:22" s="38" customFormat="1" ht="15" customHeight="1" x14ac:dyDescent="0.25">
      <c r="A71" s="97"/>
      <c r="B71" s="97"/>
      <c r="C71" s="92"/>
      <c r="D71" s="281"/>
      <c r="E71" s="281"/>
      <c r="F71" s="281"/>
      <c r="G71" s="281"/>
      <c r="H71" s="281"/>
      <c r="I71" s="74"/>
      <c r="J71" s="74"/>
      <c r="K71" s="74"/>
      <c r="L71" s="74"/>
      <c r="M71" s="136"/>
      <c r="N71" s="136"/>
      <c r="O71" s="136"/>
      <c r="P71" s="136"/>
      <c r="Q71" s="136"/>
      <c r="R71" s="136"/>
      <c r="S71" s="136"/>
      <c r="T71" s="136"/>
      <c r="U71" s="136"/>
      <c r="V71" s="136"/>
    </row>
    <row r="72" spans="1:22" ht="15" hidden="1" customHeight="1" x14ac:dyDescent="0.25">
      <c r="Q72" s="136"/>
      <c r="R72" s="136"/>
      <c r="U72" s="136"/>
      <c r="V72" s="136"/>
    </row>
    <row r="73" spans="1:22" ht="15" hidden="1" customHeight="1" x14ac:dyDescent="0.25">
      <c r="Q73" s="136"/>
      <c r="R73" s="136"/>
      <c r="U73" s="136"/>
      <c r="V73" s="136"/>
    </row>
    <row r="74" spans="1:22" ht="15" hidden="1" customHeight="1" x14ac:dyDescent="0.25">
      <c r="Q74" s="136"/>
      <c r="R74" s="136"/>
      <c r="U74" s="136"/>
      <c r="V74" s="136"/>
    </row>
    <row r="75" spans="1:22" ht="15" hidden="1" customHeight="1" x14ac:dyDescent="0.25">
      <c r="Q75" s="136"/>
      <c r="R75" s="136"/>
      <c r="U75" s="136"/>
      <c r="V75" s="136"/>
    </row>
    <row r="76" spans="1:22" ht="15" hidden="1" customHeight="1" x14ac:dyDescent="0.25">
      <c r="Q76" s="136"/>
      <c r="R76" s="136"/>
      <c r="U76" s="136"/>
      <c r="V76" s="136"/>
    </row>
    <row r="77" spans="1:22" ht="15" hidden="1" customHeight="1" x14ac:dyDescent="0.25">
      <c r="Q77" s="136"/>
      <c r="R77" s="136"/>
      <c r="U77" s="136"/>
      <c r="V77" s="136"/>
    </row>
    <row r="78" spans="1:22" ht="15" hidden="1" customHeight="1" x14ac:dyDescent="0.25">
      <c r="Q78" s="136"/>
      <c r="R78" s="136"/>
      <c r="U78" s="136"/>
      <c r="V78" s="136"/>
    </row>
  </sheetData>
  <sheetProtection algorithmName="SHA-512" hashValue="tR0rxkJv8NdVuhQjCeCQywLCT1R+3QFUnJSrscOrHms3FscEDY/j9HnqNG9KEnnIYqFc0LdJ7G4dD/2yGx8baA==" saltValue="6PfBkUbEwdwLvWiML1HgBg==" spinCount="100000" sheet="1" objects="1" scenarios="1"/>
  <mergeCells count="18">
    <mergeCell ref="D70:H70"/>
    <mergeCell ref="D71:H71"/>
    <mergeCell ref="D60:H60"/>
    <mergeCell ref="D61:H61"/>
    <mergeCell ref="D62:H62"/>
    <mergeCell ref="D63:H63"/>
    <mergeCell ref="D64:H64"/>
    <mergeCell ref="D65:H65"/>
    <mergeCell ref="D66:H66"/>
    <mergeCell ref="D67:H67"/>
    <mergeCell ref="D68:H68"/>
    <mergeCell ref="D69:H69"/>
    <mergeCell ref="F4:G4"/>
    <mergeCell ref="F9:G9"/>
    <mergeCell ref="F13:G13"/>
    <mergeCell ref="F14:G14"/>
    <mergeCell ref="F16:G16"/>
    <mergeCell ref="F11:G11"/>
  </mergeCells>
  <dataValidations count="4">
    <dataValidation type="custom" operator="equal" allowBlank="1" showInputMessage="1" showErrorMessage="1" error="Please note that the start date has to be the first day of the month" sqref="F13:G13" xr:uid="{5095D004-A4F6-4B9F-B6C0-87B5E1A03577}">
      <formula1>DAY($F$13)=1</formula1>
    </dataValidation>
    <dataValidation type="decimal" allowBlank="1" showInputMessage="1" showErrorMessage="1" sqref="K27:K57 L57 M27:M57 N57 O27:O57 P57 Q27:Q57 R57 S27:S57 T57 U27:U57 W27:XFD57 V57" xr:uid="{BA2382E9-8128-4DA4-B699-6B817B0F2A45}">
      <formula1>0</formula1>
      <formula2>1000000000</formula2>
    </dataValidation>
    <dataValidation type="custom" allowBlank="1" showInputMessage="1" showErrorMessage="1" error="Please note that the end date has to be the last day of the month and duration must not exceed max project years" sqref="F14:G14" xr:uid="{825103AF-E36F-4DBB-A57B-E1E996AEC4BA}">
      <formula1>AND(DAY($F$14)=DAY(DATE(YEAR($F$14),MONTH($F$14)+1,1)-1),$F$14&gt;$F$13,$F$14&lt;=EDATE($F$13,$I$12*12))</formula1>
    </dataValidation>
    <dataValidation type="custom" allowBlank="1" showInputMessage="1" showErrorMessage="1" error="Ensure the entered cost is limited to one decimal place" sqref="L27:L56 N27:N56 V27:V56 R27:R56 T27:T56 P27:P56" xr:uid="{F8F41285-0641-483D-8A6F-56905EE1088C}">
      <formula1>AND(ISNUMBER(L27),ROUND(L27,0)=L27)</formula1>
    </dataValidation>
  </dataValidations>
  <pageMargins left="0.7" right="0.7" top="0.75" bottom="0.75" header="0.3" footer="0.3"/>
  <pageSetup paperSize="9" orientation="portrait" r:id="rId1"/>
  <ignoredErrors>
    <ignoredError sqref="L20:V20 L19 N19 P19 R19 T19" formula="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ECC98350F0A53C4894DA1AD1BBE3631C" ma:contentTypeVersion="16" ma:contentTypeDescription="Opret et nyt dokument." ma:contentTypeScope="" ma:versionID="b37e36b60eaad0ce0131197f8b827f93">
  <xsd:schema xmlns:xsd="http://www.w3.org/2001/XMLSchema" xmlns:xs="http://www.w3.org/2001/XMLSchema" xmlns:p="http://schemas.microsoft.com/office/2006/metadata/properties" xmlns:ns2="ebcf5eae-3119-4b35-8334-423678586faf" xmlns:ns3="81d6c06b-83ab-48ff-a17d-f60db7a105e3" targetNamespace="http://schemas.microsoft.com/office/2006/metadata/properties" ma:root="true" ma:fieldsID="c21910686712072a153e0ba7a22b0a9a" ns2:_="" ns3:_="">
    <xsd:import namespace="ebcf5eae-3119-4b35-8334-423678586faf"/>
    <xsd:import namespace="81d6c06b-83ab-48ff-a17d-f60db7a105e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cf5eae-3119-4b35-8334-423678586fa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Billedmærker" ma:readOnly="false" ma:fieldId="{5cf76f15-5ced-4ddc-b409-7134ff3c332f}" ma:taxonomyMulti="true" ma:sspId="caa4d13d-f870-485e-9987-70353a03d218"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1d6c06b-83ab-48ff-a17d-f60db7a105e3" elementFormDefault="qualified">
    <xsd:import namespace="http://schemas.microsoft.com/office/2006/documentManagement/types"/>
    <xsd:import namespace="http://schemas.microsoft.com/office/infopath/2007/PartnerControls"/>
    <xsd:element name="SharedWithUsers" ma:index="10"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lt med detaljer" ma:internalName="SharedWithDetails" ma:readOnly="true">
      <xsd:simpleType>
        <xsd:restriction base="dms:Note">
          <xsd:maxLength value="255"/>
        </xsd:restriction>
      </xsd:simpleType>
    </xsd:element>
    <xsd:element name="TaxCatchAll" ma:index="16" nillable="true" ma:displayName="Taxonomy Catch All Column" ma:hidden="true" ma:list="{110c65a9-2580-473a-997d-ec5efb41c1a8}" ma:internalName="TaxCatchAll" ma:showField="CatchAllData" ma:web="81d6c06b-83ab-48ff-a17d-f60db7a105e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bcf5eae-3119-4b35-8334-423678586faf">
      <Terms xmlns="http://schemas.microsoft.com/office/infopath/2007/PartnerControls"/>
    </lcf76f155ced4ddcb4097134ff3c332f>
    <TaxCatchAll xmlns="81d6c06b-83ab-48ff-a17d-f60db7a105e3" xsi:nil="true"/>
  </documentManagement>
</p:properties>
</file>

<file path=customXml/itemProps1.xml><?xml version="1.0" encoding="utf-8"?>
<ds:datastoreItem xmlns:ds="http://schemas.openxmlformats.org/officeDocument/2006/customXml" ds:itemID="{65C5B63D-B7F8-4906-B9F1-C868091C995E}">
  <ds:schemaRefs>
    <ds:schemaRef ds:uri="http://schemas.microsoft.com/sharepoint/v3/contenttype/forms"/>
  </ds:schemaRefs>
</ds:datastoreItem>
</file>

<file path=customXml/itemProps2.xml><?xml version="1.0" encoding="utf-8"?>
<ds:datastoreItem xmlns:ds="http://schemas.openxmlformats.org/officeDocument/2006/customXml" ds:itemID="{A060D4D9-4B13-4A8D-B359-4F094A3A310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bcf5eae-3119-4b35-8334-423678586faf"/>
    <ds:schemaRef ds:uri="81d6c06b-83ab-48ff-a17d-f60db7a105e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2B88FA-ADF2-45B0-BC24-8CE90D60D43B}">
  <ds:schemaRefs>
    <ds:schemaRef ds:uri="http://purl.org/dc/terms/"/>
    <ds:schemaRef ds:uri="http://schemas.microsoft.com/office/2006/documentManagement/types"/>
    <ds:schemaRef ds:uri="http://purl.org/dc/dcmitype/"/>
    <ds:schemaRef ds:uri="de7d90ab-e416-4450-ae48-393b52fef88b"/>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http://www.w3.org/XML/1998/namespace"/>
    <ds:schemaRef ds:uri="ebcf5eae-3119-4b35-8334-423678586faf"/>
    <ds:schemaRef ds:uri="81d6c06b-83ab-48ff-a17d-f60db7a105e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9</vt:i4>
      </vt:variant>
      <vt:variant>
        <vt:lpstr>Navngivne områder</vt:lpstr>
      </vt:variant>
      <vt:variant>
        <vt:i4>4</vt:i4>
      </vt:variant>
    </vt:vector>
  </HeadingPairs>
  <TitlesOfParts>
    <vt:vector size="13" baseType="lpstr">
      <vt:lpstr>Start page</vt:lpstr>
      <vt:lpstr>Finalised budget</vt:lpstr>
      <vt:lpstr>Lists (hide)</vt:lpstr>
      <vt:lpstr>User guides (hide)</vt:lpstr>
      <vt:lpstr>Template with PS (hide)</vt:lpstr>
      <vt:lpstr>Carlsberg Foundation IRC</vt:lpstr>
      <vt:lpstr>Template without PS (hide)</vt:lpstr>
      <vt:lpstr>Science Communication</vt:lpstr>
      <vt:lpstr>Carlsberg Mindelegat</vt:lpstr>
      <vt:lpstr>_1</vt:lpstr>
      <vt:lpstr>'Carlsberg Foundation IRC'!Udskriftsområde</vt:lpstr>
      <vt:lpstr>'Template with PS (hide)'!Udskriftsområde</vt:lpstr>
      <vt:lpstr>'Template without PS (hide)'!Udskriftsområde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Hansen, Simone Juhl</dc:creator>
  <cp:lastModifiedBy>Mikkel Birk Nielsen</cp:lastModifiedBy>
  <cp:lastPrinted>2025-09-18T09:14:24Z</cp:lastPrinted>
  <dcterms:created xsi:type="dcterms:W3CDTF">2024-03-14T18:15:25Z</dcterms:created>
  <dcterms:modified xsi:type="dcterms:W3CDTF">2025-10-15T07:08:52Z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2024-03-14T18:15:25Z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499d86a4-94d9-497a-906c-e61feaaf1adb</vt:lpwstr>
  </property>
  <property fmtid="{D5CDD505-2E9C-101B-9397-08002B2CF9AE}" pid="8" name="MSIP_Label_ea60d57e-af5b-4752-ac57-3e4f28ca11dc_ContentBits">
    <vt:lpwstr>0</vt:lpwstr>
  </property>
  <property fmtid="{D5CDD505-2E9C-101B-9397-08002B2CF9AE}" pid="9" name="ContentTypeId">
    <vt:lpwstr>0x010100ECC98350F0A53C4894DA1AD1BBE3631C</vt:lpwstr>
  </property>
  <property fmtid="{D5CDD505-2E9C-101B-9397-08002B2CF9AE}" pid="10" name="Order">
    <vt:r8>769600</vt:r8>
  </property>
  <property fmtid="{D5CDD505-2E9C-101B-9397-08002B2CF9AE}" pid="11" name="MediaServiceImageTags">
    <vt:lpwstr/>
  </property>
</Properties>
</file>